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e981768a7639c62/Pulpit/KSIAZKA 2025/"/>
    </mc:Choice>
  </mc:AlternateContent>
  <xr:revisionPtr revIDLastSave="3" documentId="8_{50D6EF7A-B7F0-4834-A90B-7465350CAACB}" xr6:coauthVersionLast="47" xr6:coauthVersionMax="47" xr10:uidLastSave="{60FBB9F8-E307-46DC-94B5-C7BDE7977F05}"/>
  <bookViews>
    <workbookView xWindow="-108" yWindow="-108" windowWidth="23256" windowHeight="12456" xr2:uid="{6BCEE04E-481C-43B3-8D74-5621AE7895A5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1" l="1"/>
  <c r="H1" i="1"/>
  <c r="H4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5" i="1"/>
  <c r="H3" i="1"/>
  <c r="C4" i="1"/>
  <c r="C3" i="1"/>
  <c r="N3" i="1"/>
  <c r="N1" i="1" a="1"/>
  <c r="N1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2" i="1"/>
  <c r="X75" i="1"/>
  <c r="X74" i="1"/>
  <c r="X73" i="1"/>
  <c r="X72" i="1"/>
  <c r="Z72" i="1" s="1"/>
  <c r="X71" i="1"/>
  <c r="X70" i="1"/>
  <c r="X69" i="1"/>
  <c r="X68" i="1"/>
  <c r="Z68" i="1" s="1"/>
  <c r="X67" i="1"/>
  <c r="X66" i="1"/>
  <c r="X65" i="1"/>
  <c r="X64" i="1"/>
  <c r="Z64" i="1" s="1"/>
  <c r="X63" i="1"/>
  <c r="X62" i="1"/>
  <c r="X61" i="1"/>
  <c r="X60" i="1"/>
  <c r="Z60" i="1" s="1"/>
  <c r="X59" i="1"/>
  <c r="X58" i="1"/>
  <c r="X57" i="1"/>
  <c r="X56" i="1"/>
  <c r="Z56" i="1" s="1"/>
  <c r="X55" i="1"/>
  <c r="X54" i="1"/>
  <c r="X53" i="1"/>
  <c r="X52" i="1"/>
  <c r="Z52" i="1" s="1"/>
  <c r="X51" i="1"/>
  <c r="X50" i="1"/>
  <c r="X49" i="1"/>
  <c r="X48" i="1"/>
  <c r="Z48" i="1" s="1"/>
  <c r="X47" i="1"/>
  <c r="X46" i="1"/>
  <c r="X45" i="1"/>
  <c r="X44" i="1"/>
  <c r="Z44" i="1" s="1"/>
  <c r="X43" i="1"/>
  <c r="X42" i="1"/>
  <c r="X41" i="1"/>
  <c r="X40" i="1"/>
  <c r="Z40" i="1" s="1"/>
  <c r="X39" i="1"/>
  <c r="X38" i="1"/>
  <c r="X37" i="1"/>
  <c r="X36" i="1"/>
  <c r="Z36" i="1" s="1"/>
  <c r="X35" i="1"/>
  <c r="X34" i="1"/>
  <c r="X33" i="1"/>
  <c r="X32" i="1"/>
  <c r="Z32" i="1" s="1"/>
  <c r="X31" i="1"/>
  <c r="X30" i="1"/>
  <c r="X29" i="1"/>
  <c r="X28" i="1"/>
  <c r="Z28" i="1" s="1"/>
  <c r="X27" i="1"/>
  <c r="X26" i="1"/>
  <c r="X25" i="1"/>
  <c r="X24" i="1"/>
  <c r="Z24" i="1" s="1"/>
  <c r="X23" i="1"/>
  <c r="X22" i="1"/>
  <c r="X21" i="1"/>
  <c r="X20" i="1"/>
  <c r="Z20" i="1" s="1"/>
  <c r="X19" i="1"/>
  <c r="X18" i="1"/>
  <c r="X17" i="1"/>
  <c r="X16" i="1"/>
  <c r="Z16" i="1" s="1"/>
  <c r="X15" i="1"/>
  <c r="X14" i="1"/>
  <c r="X13" i="1"/>
  <c r="X12" i="1"/>
  <c r="Z12" i="1" s="1"/>
  <c r="X11" i="1"/>
  <c r="X10" i="1"/>
  <c r="X9" i="1"/>
  <c r="X8" i="1"/>
  <c r="Z8" i="1" s="1"/>
  <c r="X7" i="1"/>
  <c r="X6" i="1"/>
  <c r="X5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Y7" i="1"/>
  <c r="Y6" i="1"/>
  <c r="Y5" i="1"/>
  <c r="Z7" i="1" l="1"/>
  <c r="Z11" i="1"/>
  <c r="Z15" i="1"/>
  <c r="Z19" i="1"/>
  <c r="Z23" i="1"/>
  <c r="Z27" i="1"/>
  <c r="Z31" i="1"/>
  <c r="Z35" i="1"/>
  <c r="Z39" i="1"/>
  <c r="Z43" i="1"/>
  <c r="Z47" i="1"/>
  <c r="Z51" i="1"/>
  <c r="Z55" i="1"/>
  <c r="Z59" i="1"/>
  <c r="Z63" i="1"/>
  <c r="Z67" i="1"/>
  <c r="Z71" i="1"/>
  <c r="Z75" i="1"/>
  <c r="Z45" i="1"/>
  <c r="Z49" i="1"/>
  <c r="Z53" i="1"/>
  <c r="Z57" i="1"/>
  <c r="Z61" i="1"/>
  <c r="Z65" i="1"/>
  <c r="Z69" i="1"/>
  <c r="Z73" i="1"/>
  <c r="Z5" i="1"/>
  <c r="Z9" i="1"/>
  <c r="Z13" i="1"/>
  <c r="Z17" i="1"/>
  <c r="Z21" i="1"/>
  <c r="Z25" i="1"/>
  <c r="Z29" i="1"/>
  <c r="Z33" i="1"/>
  <c r="Z37" i="1"/>
  <c r="Z41" i="1"/>
  <c r="Z6" i="1"/>
  <c r="Z10" i="1"/>
  <c r="Z14" i="1"/>
  <c r="Z18" i="1"/>
  <c r="Z22" i="1"/>
  <c r="Z26" i="1"/>
  <c r="Z30" i="1"/>
  <c r="Z34" i="1"/>
  <c r="Z38" i="1"/>
  <c r="Z42" i="1"/>
  <c r="Z46" i="1"/>
  <c r="Z50" i="1"/>
  <c r="Z54" i="1"/>
  <c r="Z58" i="1"/>
  <c r="Z62" i="1"/>
  <c r="Z66" i="1"/>
  <c r="Z70" i="1"/>
  <c r="Z74" i="1"/>
  <c r="AB73" i="1" l="1"/>
  <c r="AB65" i="1"/>
  <c r="AC50" i="1"/>
  <c r="AB49" i="1"/>
  <c r="AB41" i="1"/>
  <c r="AF38" i="1"/>
  <c r="AG30" i="1"/>
  <c r="AG26" i="1"/>
  <c r="AC18" i="1"/>
  <c r="AC17" i="1"/>
  <c r="AD9" i="1"/>
  <c r="AG6" i="1"/>
  <c r="AH1" i="1"/>
  <c r="AG5" i="1"/>
  <c r="AF5" i="1"/>
  <c r="AE5" i="1"/>
  <c r="AD5" i="1"/>
  <c r="AC5" i="1"/>
  <c r="AB5" i="1"/>
  <c r="AA5" i="1"/>
  <c r="N4" i="1"/>
  <c r="O4" i="1"/>
  <c r="O3" i="1"/>
  <c r="AG10" i="1" l="1"/>
  <c r="AG22" i="1"/>
  <c r="AB33" i="1"/>
  <c r="AB42" i="1"/>
  <c r="AB57" i="1"/>
  <c r="AG14" i="1"/>
  <c r="AB25" i="1"/>
  <c r="AG46" i="1"/>
  <c r="AD61" i="1"/>
  <c r="AC46" i="1"/>
  <c r="AE72" i="1"/>
  <c r="AE68" i="1"/>
  <c r="AE64" i="1"/>
  <c r="AE60" i="1"/>
  <c r="AE56" i="1"/>
  <c r="AE52" i="1"/>
  <c r="AE48" i="1"/>
  <c r="AE44" i="1"/>
  <c r="AE40" i="1"/>
  <c r="AE36" i="1"/>
  <c r="AE32" i="1"/>
  <c r="AE28" i="1"/>
  <c r="AE24" i="1"/>
  <c r="AE20" i="1"/>
  <c r="AG16" i="1"/>
  <c r="AG12" i="1"/>
  <c r="AG8" i="1"/>
  <c r="AC75" i="1"/>
  <c r="AG71" i="1"/>
  <c r="AC67" i="1"/>
  <c r="AC63" i="1"/>
  <c r="AC59" i="1"/>
  <c r="AC51" i="1"/>
  <c r="AB47" i="1"/>
  <c r="AC43" i="1"/>
  <c r="AG39" i="1"/>
  <c r="AC35" i="1"/>
  <c r="AC31" i="1"/>
  <c r="AC27" i="1"/>
  <c r="AC19" i="1"/>
  <c r="AD11" i="1"/>
  <c r="AC74" i="1"/>
  <c r="AA70" i="1"/>
  <c r="AC66" i="1"/>
  <c r="AA62" i="1"/>
  <c r="AG58" i="1"/>
  <c r="AG54" i="1"/>
  <c r="AD13" i="1"/>
  <c r="AD21" i="1"/>
  <c r="AD37" i="1"/>
  <c r="AE45" i="1"/>
  <c r="AD53" i="1"/>
  <c r="AE10" i="1"/>
  <c r="AF14" i="1"/>
  <c r="AF30" i="1"/>
  <c r="AC38" i="1"/>
  <c r="AE14" i="1"/>
  <c r="AF10" i="1"/>
  <c r="AC58" i="1"/>
  <c r="AG38" i="1"/>
  <c r="AC26" i="1"/>
  <c r="AC42" i="1"/>
  <c r="AC34" i="1"/>
  <c r="AE6" i="1"/>
  <c r="AF6" i="1"/>
  <c r="AD8" i="1"/>
  <c r="AA52" i="1"/>
  <c r="AB74" i="1"/>
  <c r="AB6" i="1"/>
  <c r="AC7" i="1"/>
  <c r="AB10" i="1"/>
  <c r="AB18" i="1"/>
  <c r="AC22" i="1"/>
  <c r="AD39" i="1"/>
  <c r="AF46" i="1"/>
  <c r="AB50" i="1"/>
  <c r="AC54" i="1"/>
  <c r="AD71" i="1"/>
  <c r="AG74" i="1"/>
  <c r="AD16" i="1"/>
  <c r="AA20" i="1"/>
  <c r="AC6" i="1"/>
  <c r="AD7" i="1"/>
  <c r="AC10" i="1"/>
  <c r="AG18" i="1"/>
  <c r="AF22" i="1"/>
  <c r="AB26" i="1"/>
  <c r="AC30" i="1"/>
  <c r="AA36" i="1"/>
  <c r="AG50" i="1"/>
  <c r="AB58" i="1"/>
  <c r="AA68" i="1"/>
  <c r="AD69" i="1"/>
  <c r="AG69" i="1"/>
  <c r="AC69" i="1"/>
  <c r="AG61" i="1"/>
  <c r="AC37" i="1"/>
  <c r="AD29" i="1"/>
  <c r="AG29" i="1"/>
  <c r="AC29" i="1"/>
  <c r="AA9" i="1"/>
  <c r="AE9" i="1"/>
  <c r="AA17" i="1"/>
  <c r="AB29" i="1"/>
  <c r="AB61" i="1"/>
  <c r="AG64" i="1"/>
  <c r="AC64" i="1"/>
  <c r="AG48" i="1"/>
  <c r="AC48" i="1"/>
  <c r="AG32" i="1"/>
  <c r="AC32" i="1"/>
  <c r="AG24" i="1"/>
  <c r="AB9" i="1"/>
  <c r="AF9" i="1"/>
  <c r="AE16" i="1"/>
  <c r="AD20" i="1"/>
  <c r="AD52" i="1"/>
  <c r="AD68" i="1"/>
  <c r="AE69" i="1"/>
  <c r="AA73" i="1"/>
  <c r="AF71" i="1"/>
  <c r="AB71" i="1"/>
  <c r="AE71" i="1"/>
  <c r="AA71" i="1"/>
  <c r="AF67" i="1"/>
  <c r="AB67" i="1"/>
  <c r="AF55" i="1"/>
  <c r="AB55" i="1"/>
  <c r="AE55" i="1"/>
  <c r="AA55" i="1"/>
  <c r="AF51" i="1"/>
  <c r="AB51" i="1"/>
  <c r="AF39" i="1"/>
  <c r="AB39" i="1"/>
  <c r="AE39" i="1"/>
  <c r="AA39" i="1"/>
  <c r="AF35" i="1"/>
  <c r="AB35" i="1"/>
  <c r="AB31" i="1"/>
  <c r="AF23" i="1"/>
  <c r="AB23" i="1"/>
  <c r="AE23" i="1"/>
  <c r="AA23" i="1"/>
  <c r="AF19" i="1"/>
  <c r="AB19" i="1"/>
  <c r="AD6" i="1"/>
  <c r="AA7" i="1"/>
  <c r="AE7" i="1"/>
  <c r="AC9" i="1"/>
  <c r="AG9" i="1"/>
  <c r="AD10" i="1"/>
  <c r="AB16" i="1"/>
  <c r="AF21" i="1"/>
  <c r="AF29" i="1"/>
  <c r="AA32" i="1"/>
  <c r="AD35" i="1"/>
  <c r="AF45" i="1"/>
  <c r="AA64" i="1"/>
  <c r="AD67" i="1"/>
  <c r="AF69" i="1"/>
  <c r="AD73" i="1"/>
  <c r="AG73" i="1"/>
  <c r="AC73" i="1"/>
  <c r="AD65" i="1"/>
  <c r="AG65" i="1"/>
  <c r="AC65" i="1"/>
  <c r="AD57" i="1"/>
  <c r="AG57" i="1"/>
  <c r="AC57" i="1"/>
  <c r="AD49" i="1"/>
  <c r="AG49" i="1"/>
  <c r="AC49" i="1"/>
  <c r="AD41" i="1"/>
  <c r="AG41" i="1"/>
  <c r="AC41" i="1"/>
  <c r="AC33" i="1"/>
  <c r="AD17" i="1"/>
  <c r="AG17" i="1"/>
  <c r="AF17" i="1"/>
  <c r="AF41" i="1"/>
  <c r="AF49" i="1"/>
  <c r="AF57" i="1"/>
  <c r="AF65" i="1"/>
  <c r="AB69" i="1"/>
  <c r="AF73" i="1"/>
  <c r="AG68" i="1"/>
  <c r="AC68" i="1"/>
  <c r="AF68" i="1"/>
  <c r="AB68" i="1"/>
  <c r="AG60" i="1"/>
  <c r="AG52" i="1"/>
  <c r="AC52" i="1"/>
  <c r="AF52" i="1"/>
  <c r="AB52" i="1"/>
  <c r="AG36" i="1"/>
  <c r="AC36" i="1"/>
  <c r="AF36" i="1"/>
  <c r="AB36" i="1"/>
  <c r="AG20" i="1"/>
  <c r="AC20" i="1"/>
  <c r="AF20" i="1"/>
  <c r="AB20" i="1"/>
  <c r="AA16" i="1"/>
  <c r="AB17" i="1"/>
  <c r="AE29" i="1"/>
  <c r="AD36" i="1"/>
  <c r="AA41" i="1"/>
  <c r="AD44" i="1"/>
  <c r="AA49" i="1"/>
  <c r="AA57" i="1"/>
  <c r="AE61" i="1"/>
  <c r="AA65" i="1"/>
  <c r="AE74" i="1"/>
  <c r="AA74" i="1"/>
  <c r="AD74" i="1"/>
  <c r="AD70" i="1"/>
  <c r="AE58" i="1"/>
  <c r="AA58" i="1"/>
  <c r="AD58" i="1"/>
  <c r="AD54" i="1"/>
  <c r="AE50" i="1"/>
  <c r="AA50" i="1"/>
  <c r="AD50" i="1"/>
  <c r="AE46" i="1"/>
  <c r="AA46" i="1"/>
  <c r="AD46" i="1"/>
  <c r="AE38" i="1"/>
  <c r="AA38" i="1"/>
  <c r="AD38" i="1"/>
  <c r="AE34" i="1"/>
  <c r="AA34" i="1"/>
  <c r="AD34" i="1"/>
  <c r="AE30" i="1"/>
  <c r="AA30" i="1"/>
  <c r="AD30" i="1"/>
  <c r="AE26" i="1"/>
  <c r="AA26" i="1"/>
  <c r="AD26" i="1"/>
  <c r="AE22" i="1"/>
  <c r="AA22" i="1"/>
  <c r="AD22" i="1"/>
  <c r="AE18" i="1"/>
  <c r="AA18" i="1"/>
  <c r="AD18" i="1"/>
  <c r="AA6" i="1"/>
  <c r="AB7" i="1"/>
  <c r="AA10" i="1"/>
  <c r="AC12" i="1"/>
  <c r="AA14" i="1"/>
  <c r="AC16" i="1"/>
  <c r="AE17" i="1"/>
  <c r="AF18" i="1"/>
  <c r="AA21" i="1"/>
  <c r="AB22" i="1"/>
  <c r="AC23" i="1"/>
  <c r="AF26" i="1"/>
  <c r="AA29" i="1"/>
  <c r="AB30" i="1"/>
  <c r="AF34" i="1"/>
  <c r="AG35" i="1"/>
  <c r="AB38" i="1"/>
  <c r="AC39" i="1"/>
  <c r="AE41" i="1"/>
  <c r="AA45" i="1"/>
  <c r="AB46" i="1"/>
  <c r="AD48" i="1"/>
  <c r="AE49" i="1"/>
  <c r="AF50" i="1"/>
  <c r="AB54" i="1"/>
  <c r="AC55" i="1"/>
  <c r="AE57" i="1"/>
  <c r="AF58" i="1"/>
  <c r="AE65" i="1"/>
  <c r="AG67" i="1"/>
  <c r="AA69" i="1"/>
  <c r="AC71" i="1"/>
  <c r="AE73" i="1"/>
  <c r="AF74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88" i="1"/>
  <c r="AK89" i="1"/>
  <c r="AK90" i="1"/>
  <c r="AK91" i="1"/>
  <c r="AK92" i="1"/>
  <c r="AK93" i="1"/>
  <c r="AK94" i="1"/>
  <c r="AK95" i="1"/>
  <c r="AK96" i="1"/>
  <c r="AK97" i="1"/>
  <c r="AK98" i="1"/>
  <c r="P19" i="1"/>
  <c r="AH19" i="1"/>
  <c r="AI19" i="1"/>
  <c r="P20" i="1"/>
  <c r="AH20" i="1"/>
  <c r="AI20" i="1"/>
  <c r="P21" i="1"/>
  <c r="AH21" i="1"/>
  <c r="AI21" i="1"/>
  <c r="P22" i="1"/>
  <c r="AH22" i="1"/>
  <c r="AI22" i="1"/>
  <c r="P23" i="1"/>
  <c r="AH23" i="1"/>
  <c r="AI23" i="1"/>
  <c r="P24" i="1"/>
  <c r="AH24" i="1"/>
  <c r="AI24" i="1"/>
  <c r="P25" i="1"/>
  <c r="AH25" i="1"/>
  <c r="AI25" i="1"/>
  <c r="P26" i="1"/>
  <c r="AH26" i="1"/>
  <c r="AI26" i="1"/>
  <c r="P27" i="1"/>
  <c r="AH27" i="1"/>
  <c r="AI27" i="1"/>
  <c r="P28" i="1"/>
  <c r="AH28" i="1"/>
  <c r="AI28" i="1"/>
  <c r="P29" i="1"/>
  <c r="AH29" i="1"/>
  <c r="AI29" i="1"/>
  <c r="P30" i="1"/>
  <c r="AH30" i="1"/>
  <c r="AI30" i="1"/>
  <c r="P31" i="1"/>
  <c r="AH31" i="1"/>
  <c r="AI31" i="1"/>
  <c r="P32" i="1"/>
  <c r="AH32" i="1"/>
  <c r="AI32" i="1"/>
  <c r="P33" i="1"/>
  <c r="AH33" i="1"/>
  <c r="AI33" i="1"/>
  <c r="P34" i="1"/>
  <c r="AH34" i="1"/>
  <c r="AI34" i="1"/>
  <c r="P35" i="1"/>
  <c r="AH35" i="1"/>
  <c r="AI35" i="1"/>
  <c r="P36" i="1"/>
  <c r="AH36" i="1"/>
  <c r="AI36" i="1"/>
  <c r="P37" i="1"/>
  <c r="AH37" i="1"/>
  <c r="AI37" i="1"/>
  <c r="P38" i="1"/>
  <c r="AH38" i="1"/>
  <c r="AI38" i="1"/>
  <c r="P39" i="1"/>
  <c r="AH39" i="1"/>
  <c r="AI39" i="1"/>
  <c r="P40" i="1"/>
  <c r="AH40" i="1"/>
  <c r="AI40" i="1"/>
  <c r="P41" i="1"/>
  <c r="AH41" i="1"/>
  <c r="AI41" i="1"/>
  <c r="P42" i="1"/>
  <c r="AH42" i="1"/>
  <c r="AI42" i="1"/>
  <c r="P43" i="1"/>
  <c r="AH43" i="1"/>
  <c r="AI43" i="1"/>
  <c r="P44" i="1"/>
  <c r="AH44" i="1"/>
  <c r="AI44" i="1"/>
  <c r="P45" i="1"/>
  <c r="AH45" i="1"/>
  <c r="AI45" i="1"/>
  <c r="P46" i="1"/>
  <c r="AH46" i="1"/>
  <c r="AI46" i="1"/>
  <c r="P47" i="1"/>
  <c r="AH47" i="1"/>
  <c r="AI47" i="1"/>
  <c r="P48" i="1"/>
  <c r="AH48" i="1"/>
  <c r="AI48" i="1"/>
  <c r="P49" i="1"/>
  <c r="AH49" i="1"/>
  <c r="AI49" i="1"/>
  <c r="P50" i="1"/>
  <c r="AH50" i="1"/>
  <c r="AI50" i="1"/>
  <c r="P51" i="1"/>
  <c r="AH51" i="1"/>
  <c r="AI51" i="1"/>
  <c r="P52" i="1"/>
  <c r="AH52" i="1"/>
  <c r="AI52" i="1"/>
  <c r="P53" i="1"/>
  <c r="AH53" i="1"/>
  <c r="AI53" i="1"/>
  <c r="P54" i="1"/>
  <c r="AH54" i="1"/>
  <c r="AI54" i="1"/>
  <c r="P55" i="1"/>
  <c r="AH55" i="1"/>
  <c r="AI55" i="1"/>
  <c r="P56" i="1"/>
  <c r="AH56" i="1"/>
  <c r="AI56" i="1"/>
  <c r="P57" i="1"/>
  <c r="AH57" i="1"/>
  <c r="AI57" i="1"/>
  <c r="P58" i="1"/>
  <c r="AH58" i="1"/>
  <c r="AI58" i="1"/>
  <c r="P59" i="1"/>
  <c r="AH59" i="1"/>
  <c r="AI59" i="1"/>
  <c r="P60" i="1"/>
  <c r="AH60" i="1"/>
  <c r="AI60" i="1"/>
  <c r="P61" i="1"/>
  <c r="AH61" i="1"/>
  <c r="AI61" i="1"/>
  <c r="P62" i="1"/>
  <c r="AH62" i="1"/>
  <c r="AI62" i="1"/>
  <c r="P63" i="1"/>
  <c r="AH63" i="1"/>
  <c r="AI63" i="1"/>
  <c r="P64" i="1"/>
  <c r="AH64" i="1"/>
  <c r="AI64" i="1"/>
  <c r="P65" i="1"/>
  <c r="AH65" i="1"/>
  <c r="AI65" i="1"/>
  <c r="P66" i="1"/>
  <c r="AH66" i="1"/>
  <c r="AI66" i="1"/>
  <c r="P67" i="1"/>
  <c r="AH67" i="1"/>
  <c r="AI67" i="1"/>
  <c r="P68" i="1"/>
  <c r="AH68" i="1"/>
  <c r="AI68" i="1"/>
  <c r="P69" i="1"/>
  <c r="AH69" i="1"/>
  <c r="AI69" i="1"/>
  <c r="P70" i="1"/>
  <c r="AH70" i="1"/>
  <c r="AI70" i="1"/>
  <c r="P71" i="1"/>
  <c r="AH71" i="1"/>
  <c r="AI71" i="1"/>
  <c r="P72" i="1"/>
  <c r="AH72" i="1"/>
  <c r="AI72" i="1"/>
  <c r="P73" i="1"/>
  <c r="AH73" i="1"/>
  <c r="AI73" i="1"/>
  <c r="P74" i="1"/>
  <c r="AH74" i="1"/>
  <c r="AI74" i="1"/>
  <c r="P75" i="1"/>
  <c r="AH75" i="1"/>
  <c r="AI75" i="1"/>
  <c r="P88" i="1"/>
  <c r="AH88" i="1"/>
  <c r="AI88" i="1"/>
  <c r="P89" i="1"/>
  <c r="AH89" i="1"/>
  <c r="AI89" i="1"/>
  <c r="P90" i="1"/>
  <c r="AH90" i="1"/>
  <c r="AI90" i="1"/>
  <c r="P91" i="1"/>
  <c r="AH91" i="1"/>
  <c r="AI91" i="1"/>
  <c r="P92" i="1"/>
  <c r="AH92" i="1"/>
  <c r="AI92" i="1"/>
  <c r="P93" i="1"/>
  <c r="AH93" i="1"/>
  <c r="AI93" i="1"/>
  <c r="P94" i="1"/>
  <c r="AH94" i="1"/>
  <c r="AI94" i="1"/>
  <c r="P95" i="1"/>
  <c r="AH95" i="1"/>
  <c r="AI95" i="1"/>
  <c r="P96" i="1"/>
  <c r="AH96" i="1"/>
  <c r="AI96" i="1"/>
  <c r="P97" i="1"/>
  <c r="AH97" i="1"/>
  <c r="AI97" i="1"/>
  <c r="P98" i="1"/>
  <c r="AH98" i="1"/>
  <c r="AI98" i="1"/>
  <c r="M19" i="1"/>
  <c r="AJ19" i="1" s="1"/>
  <c r="M20" i="1"/>
  <c r="M21" i="1"/>
  <c r="AJ21" i="1" s="1"/>
  <c r="M22" i="1"/>
  <c r="AJ22" i="1" s="1"/>
  <c r="M23" i="1"/>
  <c r="AJ23" i="1" s="1"/>
  <c r="M24" i="1"/>
  <c r="AJ24" i="1" s="1"/>
  <c r="M25" i="1"/>
  <c r="AJ25" i="1" s="1"/>
  <c r="M26" i="1"/>
  <c r="AJ26" i="1" s="1"/>
  <c r="M27" i="1"/>
  <c r="AJ27" i="1" s="1"/>
  <c r="M28" i="1"/>
  <c r="AJ28" i="1" s="1"/>
  <c r="M29" i="1"/>
  <c r="AJ29" i="1" s="1"/>
  <c r="M30" i="1"/>
  <c r="AJ30" i="1" s="1"/>
  <c r="M31" i="1"/>
  <c r="AJ31" i="1" s="1"/>
  <c r="M32" i="1"/>
  <c r="AJ32" i="1" s="1"/>
  <c r="M33" i="1"/>
  <c r="AJ33" i="1" s="1"/>
  <c r="M34" i="1"/>
  <c r="AJ34" i="1" s="1"/>
  <c r="M35" i="1"/>
  <c r="AJ35" i="1" s="1"/>
  <c r="M36" i="1"/>
  <c r="AJ36" i="1" s="1"/>
  <c r="M37" i="1"/>
  <c r="AJ37" i="1" s="1"/>
  <c r="M38" i="1"/>
  <c r="AJ38" i="1" s="1"/>
  <c r="M39" i="1"/>
  <c r="AL39" i="1" s="1"/>
  <c r="M40" i="1"/>
  <c r="AJ40" i="1" s="1"/>
  <c r="M41" i="1"/>
  <c r="AJ41" i="1" s="1"/>
  <c r="M42" i="1"/>
  <c r="AJ42" i="1" s="1"/>
  <c r="M43" i="1"/>
  <c r="AL43" i="1" s="1"/>
  <c r="M44" i="1"/>
  <c r="AJ44" i="1" s="1"/>
  <c r="M45" i="1"/>
  <c r="AJ45" i="1" s="1"/>
  <c r="M46" i="1"/>
  <c r="AJ46" i="1" s="1"/>
  <c r="M47" i="1"/>
  <c r="AJ47" i="1" s="1"/>
  <c r="M48" i="1"/>
  <c r="AJ48" i="1" s="1"/>
  <c r="M49" i="1"/>
  <c r="AJ49" i="1" s="1"/>
  <c r="M50" i="1"/>
  <c r="AJ50" i="1" s="1"/>
  <c r="M51" i="1"/>
  <c r="AJ51" i="1" s="1"/>
  <c r="M52" i="1"/>
  <c r="AJ52" i="1" s="1"/>
  <c r="M53" i="1"/>
  <c r="AJ53" i="1" s="1"/>
  <c r="M54" i="1"/>
  <c r="AJ54" i="1" s="1"/>
  <c r="M55" i="1"/>
  <c r="AJ55" i="1" s="1"/>
  <c r="M56" i="1"/>
  <c r="AL56" i="1" s="1"/>
  <c r="M57" i="1"/>
  <c r="AJ57" i="1" s="1"/>
  <c r="M58" i="1"/>
  <c r="M59" i="1"/>
  <c r="AJ59" i="1" s="1"/>
  <c r="M60" i="1"/>
  <c r="AJ60" i="1" s="1"/>
  <c r="M61" i="1"/>
  <c r="AJ61" i="1" s="1"/>
  <c r="M62" i="1"/>
  <c r="AJ62" i="1" s="1"/>
  <c r="M63" i="1"/>
  <c r="AJ63" i="1" s="1"/>
  <c r="M64" i="1"/>
  <c r="AJ64" i="1" s="1"/>
  <c r="M65" i="1"/>
  <c r="AJ65" i="1" s="1"/>
  <c r="M66" i="1"/>
  <c r="AJ66" i="1" s="1"/>
  <c r="M67" i="1"/>
  <c r="AJ67" i="1" s="1"/>
  <c r="M68" i="1"/>
  <c r="AJ68" i="1" s="1"/>
  <c r="M69" i="1"/>
  <c r="AJ69" i="1" s="1"/>
  <c r="M70" i="1"/>
  <c r="M71" i="1"/>
  <c r="AJ71" i="1" s="1"/>
  <c r="M72" i="1"/>
  <c r="AJ72" i="1" s="1"/>
  <c r="M73" i="1"/>
  <c r="AJ73" i="1" s="1"/>
  <c r="M74" i="1"/>
  <c r="M75" i="1"/>
  <c r="AJ75" i="1" s="1"/>
  <c r="M88" i="1"/>
  <c r="AJ88" i="1" s="1"/>
  <c r="M89" i="1"/>
  <c r="AJ89" i="1" s="1"/>
  <c r="M90" i="1"/>
  <c r="AJ90" i="1" s="1"/>
  <c r="M91" i="1"/>
  <c r="AJ91" i="1" s="1"/>
  <c r="M92" i="1"/>
  <c r="AJ92" i="1" s="1"/>
  <c r="M93" i="1"/>
  <c r="AJ93" i="1" s="1"/>
  <c r="M94" i="1"/>
  <c r="AJ94" i="1" s="1"/>
  <c r="M95" i="1"/>
  <c r="AJ95" i="1" s="1"/>
  <c r="M96" i="1"/>
  <c r="AJ96" i="1" s="1"/>
  <c r="M97" i="1"/>
  <c r="AJ97" i="1" s="1"/>
  <c r="M98" i="1"/>
  <c r="AJ98" i="1" s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5" i="1"/>
  <c r="AK7" i="1"/>
  <c r="AK8" i="1"/>
  <c r="AK9" i="1"/>
  <c r="AK10" i="1"/>
  <c r="AK11" i="1"/>
  <c r="AK12" i="1"/>
  <c r="AK13" i="1"/>
  <c r="AK14" i="1"/>
  <c r="AK15" i="1"/>
  <c r="AK16" i="1"/>
  <c r="AK17" i="1"/>
  <c r="AK18" i="1"/>
  <c r="M7" i="1"/>
  <c r="AJ7" i="1" s="1"/>
  <c r="M8" i="1"/>
  <c r="AJ8" i="1" s="1"/>
  <c r="M9" i="1"/>
  <c r="AJ9" i="1" s="1"/>
  <c r="M12" i="1"/>
  <c r="AJ12" i="1" s="1"/>
  <c r="M15" i="1"/>
  <c r="AJ15" i="1" s="1"/>
  <c r="M17" i="1"/>
  <c r="AJ17" i="1" s="1"/>
  <c r="M18" i="1"/>
  <c r="AJ18" i="1" s="1"/>
  <c r="AK6" i="1"/>
  <c r="AK5" i="1"/>
  <c r="M5" i="1"/>
  <c r="AH12" i="1"/>
  <c r="AH15" i="1"/>
  <c r="AH18" i="1"/>
  <c r="L6" i="1"/>
  <c r="AI12" i="1"/>
  <c r="AI15" i="1"/>
  <c r="AI18" i="1"/>
  <c r="L16" i="1"/>
  <c r="M16" i="1" s="1"/>
  <c r="AJ16" i="1" s="1"/>
  <c r="L14" i="1"/>
  <c r="M14" i="1" s="1"/>
  <c r="AJ14" i="1" s="1"/>
  <c r="L13" i="1"/>
  <c r="M13" i="1" s="1"/>
  <c r="AJ13" i="1" s="1"/>
  <c r="L11" i="1"/>
  <c r="M11" i="1" s="1"/>
  <c r="AJ11" i="1" s="1"/>
  <c r="L10" i="1"/>
  <c r="M10" i="1" s="1"/>
  <c r="AJ10" i="1" s="1"/>
  <c r="K17" i="1"/>
  <c r="AI17" i="1" s="1"/>
  <c r="K16" i="1"/>
  <c r="AI16" i="1" s="1"/>
  <c r="K14" i="1"/>
  <c r="AH14" i="1" s="1"/>
  <c r="K13" i="1"/>
  <c r="AH13" i="1" s="1"/>
  <c r="K11" i="1"/>
  <c r="AI11" i="1" s="1"/>
  <c r="K10" i="1"/>
  <c r="AI10" i="1" s="1"/>
  <c r="K9" i="1"/>
  <c r="AH9" i="1" s="1"/>
  <c r="K8" i="1"/>
  <c r="AI8" i="1" s="1"/>
  <c r="K7" i="1"/>
  <c r="AI7" i="1" s="1"/>
  <c r="K6" i="1"/>
  <c r="AI6" i="1" s="1"/>
  <c r="K5" i="1"/>
  <c r="AB62" i="1" l="1"/>
  <c r="AE25" i="1"/>
  <c r="AF75" i="1"/>
  <c r="AA61" i="1"/>
  <c r="AE62" i="1"/>
  <c r="AG33" i="1"/>
  <c r="AE11" i="1"/>
  <c r="AB59" i="1"/>
  <c r="AG56" i="1"/>
  <c r="AF25" i="1"/>
  <c r="AC45" i="1"/>
  <c r="AC62" i="1"/>
  <c r="AC14" i="1"/>
  <c r="AF72" i="1"/>
  <c r="AC11" i="1"/>
  <c r="AF66" i="1"/>
  <c r="AA53" i="1"/>
  <c r="AC8" i="1"/>
  <c r="AE66" i="1"/>
  <c r="AA33" i="1"/>
  <c r="AG44" i="1"/>
  <c r="AA72" i="1"/>
  <c r="AF61" i="1"/>
  <c r="AA27" i="1"/>
  <c r="AE43" i="1"/>
  <c r="AA8" i="1"/>
  <c r="AF40" i="1"/>
  <c r="AC61" i="1"/>
  <c r="AD72" i="1"/>
  <c r="AD56" i="1"/>
  <c r="AD40" i="1"/>
  <c r="AD43" i="1"/>
  <c r="AA11" i="1"/>
  <c r="AB43" i="1"/>
  <c r="AA75" i="1"/>
  <c r="AE53" i="1"/>
  <c r="AC72" i="1"/>
  <c r="AC21" i="1"/>
  <c r="AC53" i="1"/>
  <c r="AG75" i="1"/>
  <c r="AG59" i="1"/>
  <c r="AG43" i="1"/>
  <c r="AE33" i="1"/>
  <c r="AG27" i="1"/>
  <c r="AB11" i="1"/>
  <c r="AA42" i="1"/>
  <c r="AD62" i="1"/>
  <c r="AD60" i="1"/>
  <c r="AA25" i="1"/>
  <c r="AE12" i="1"/>
  <c r="AB53" i="1"/>
  <c r="AG25" i="1"/>
  <c r="AD33" i="1"/>
  <c r="AA56" i="1"/>
  <c r="AA40" i="1"/>
  <c r="AD27" i="1"/>
  <c r="AD14" i="1"/>
  <c r="AB8" i="1"/>
  <c r="AB27" i="1"/>
  <c r="AF43" i="1"/>
  <c r="AA59" i="1"/>
  <c r="AB63" i="1"/>
  <c r="AE75" i="1"/>
  <c r="AF24" i="1"/>
  <c r="AG40" i="1"/>
  <c r="AF56" i="1"/>
  <c r="AG72" i="1"/>
  <c r="AF33" i="1"/>
  <c r="AA13" i="1"/>
  <c r="AG21" i="1"/>
  <c r="AG53" i="1"/>
  <c r="AD24" i="1"/>
  <c r="AD42" i="1"/>
  <c r="AB21" i="1"/>
  <c r="AC25" i="1"/>
  <c r="AD59" i="1"/>
  <c r="AF8" i="1"/>
  <c r="AE27" i="1"/>
  <c r="AF59" i="1"/>
  <c r="AB24" i="1"/>
  <c r="AC40" i="1"/>
  <c r="AB56" i="1"/>
  <c r="AF42" i="1"/>
  <c r="AE42" i="1"/>
  <c r="AE21" i="1"/>
  <c r="AG28" i="1"/>
  <c r="AD25" i="1"/>
  <c r="AD75" i="1"/>
  <c r="AF53" i="1"/>
  <c r="AA24" i="1"/>
  <c r="AG13" i="1"/>
  <c r="AF27" i="1"/>
  <c r="AA43" i="1"/>
  <c r="AE59" i="1"/>
  <c r="AB75" i="1"/>
  <c r="AE8" i="1"/>
  <c r="AC24" i="1"/>
  <c r="AB40" i="1"/>
  <c r="AC56" i="1"/>
  <c r="AB72" i="1"/>
  <c r="AA60" i="1"/>
  <c r="AG42" i="1"/>
  <c r="AB14" i="1"/>
  <c r="AB34" i="1"/>
  <c r="AG34" i="1"/>
  <c r="AG15" i="1"/>
  <c r="AF15" i="1"/>
  <c r="AD31" i="1"/>
  <c r="AG31" i="1"/>
  <c r="AG47" i="1"/>
  <c r="AD47" i="1"/>
  <c r="AD63" i="1"/>
  <c r="AG63" i="1"/>
  <c r="AB28" i="1"/>
  <c r="AB44" i="1"/>
  <c r="AB60" i="1"/>
  <c r="AE15" i="1"/>
  <c r="AC13" i="1"/>
  <c r="AF31" i="1"/>
  <c r="AF47" i="1"/>
  <c r="AB70" i="1"/>
  <c r="AG51" i="1"/>
  <c r="AC47" i="1"/>
  <c r="AG19" i="1"/>
  <c r="AB15" i="1"/>
  <c r="AA54" i="1"/>
  <c r="AD66" i="1"/>
  <c r="AE37" i="1"/>
  <c r="AF13" i="1"/>
  <c r="AF28" i="1"/>
  <c r="AF44" i="1"/>
  <c r="AF60" i="1"/>
  <c r="AB45" i="1"/>
  <c r="AE13" i="1"/>
  <c r="AD51" i="1"/>
  <c r="AD19" i="1"/>
  <c r="AA15" i="1"/>
  <c r="AF12" i="1"/>
  <c r="AA19" i="1"/>
  <c r="AA31" i="1"/>
  <c r="AA35" i="1"/>
  <c r="AA47" i="1"/>
  <c r="AA51" i="1"/>
  <c r="AA63" i="1"/>
  <c r="AA67" i="1"/>
  <c r="AD28" i="1"/>
  <c r="AB32" i="1"/>
  <c r="AB48" i="1"/>
  <c r="AB64" i="1"/>
  <c r="AG37" i="1"/>
  <c r="AD45" i="1"/>
  <c r="AD15" i="1"/>
  <c r="AD12" i="1"/>
  <c r="AA28" i="1"/>
  <c r="AG66" i="1"/>
  <c r="AG7" i="1"/>
  <c r="AF7" i="1"/>
  <c r="AD23" i="1"/>
  <c r="AG23" i="1"/>
  <c r="AD55" i="1"/>
  <c r="AG55" i="1"/>
  <c r="AF63" i="1"/>
  <c r="AA12" i="1"/>
  <c r="AG45" i="1"/>
  <c r="AC15" i="1"/>
  <c r="AF70" i="1"/>
  <c r="AC70" i="1"/>
  <c r="AG70" i="1"/>
  <c r="AD64" i="1"/>
  <c r="AA37" i="1"/>
  <c r="AD32" i="1"/>
  <c r="AE54" i="1"/>
  <c r="AA66" i="1"/>
  <c r="AE70" i="1"/>
  <c r="AB13" i="1"/>
  <c r="AC28" i="1"/>
  <c r="AC44" i="1"/>
  <c r="AC60" i="1"/>
  <c r="AA48" i="1"/>
  <c r="AF37" i="1"/>
  <c r="AF16" i="1"/>
  <c r="AB12" i="1"/>
  <c r="AE19" i="1"/>
  <c r="AE31" i="1"/>
  <c r="AE35" i="1"/>
  <c r="AE47" i="1"/>
  <c r="AE51" i="1"/>
  <c r="AE63" i="1"/>
  <c r="AE67" i="1"/>
  <c r="AF32" i="1"/>
  <c r="AF48" i="1"/>
  <c r="AF64" i="1"/>
  <c r="AB37" i="1"/>
  <c r="AF54" i="1"/>
  <c r="AA44" i="1"/>
  <c r="AB66" i="1"/>
  <c r="AF62" i="1"/>
  <c r="AG62" i="1"/>
  <c r="AF11" i="1"/>
  <c r="AG11" i="1"/>
  <c r="V14" i="1"/>
  <c r="R14" i="1"/>
  <c r="U14" i="1"/>
  <c r="Q14" i="1"/>
  <c r="W14" i="1"/>
  <c r="T14" i="1"/>
  <c r="S14" i="1"/>
  <c r="U6" i="1"/>
  <c r="Q6" i="1"/>
  <c r="W6" i="1"/>
  <c r="R6" i="1"/>
  <c r="V6" i="1"/>
  <c r="T6" i="1"/>
  <c r="S6" i="1"/>
  <c r="V71" i="1"/>
  <c r="R71" i="1"/>
  <c r="W71" i="1"/>
  <c r="Q71" i="1"/>
  <c r="U71" i="1"/>
  <c r="S71" i="1"/>
  <c r="T71" i="1"/>
  <c r="V63" i="1"/>
  <c r="R63" i="1"/>
  <c r="T63" i="1"/>
  <c r="S63" i="1"/>
  <c r="U63" i="1"/>
  <c r="Q63" i="1"/>
  <c r="W63" i="1"/>
  <c r="V59" i="1"/>
  <c r="R59" i="1"/>
  <c r="U59" i="1"/>
  <c r="T59" i="1"/>
  <c r="Q59" i="1"/>
  <c r="W59" i="1"/>
  <c r="S59" i="1"/>
  <c r="V47" i="1"/>
  <c r="R47" i="1"/>
  <c r="S47" i="1"/>
  <c r="U47" i="1"/>
  <c r="T47" i="1"/>
  <c r="W47" i="1"/>
  <c r="Q47" i="1"/>
  <c r="U31" i="1"/>
  <c r="Q31" i="1"/>
  <c r="W31" i="1"/>
  <c r="R31" i="1"/>
  <c r="V31" i="1"/>
  <c r="T31" i="1"/>
  <c r="S31" i="1"/>
  <c r="W23" i="1"/>
  <c r="S23" i="1"/>
  <c r="V23" i="1"/>
  <c r="R23" i="1"/>
  <c r="U23" i="1"/>
  <c r="T23" i="1"/>
  <c r="Q23" i="1"/>
  <c r="U17" i="1"/>
  <c r="Q17" i="1"/>
  <c r="T17" i="1"/>
  <c r="R17" i="1"/>
  <c r="W17" i="1"/>
  <c r="S17" i="1"/>
  <c r="V17" i="1"/>
  <c r="U9" i="1"/>
  <c r="T9" i="1"/>
  <c r="R9" i="1"/>
  <c r="W9" i="1"/>
  <c r="Q9" i="1"/>
  <c r="V9" i="1"/>
  <c r="S9" i="1"/>
  <c r="W68" i="1"/>
  <c r="S68" i="1"/>
  <c r="V68" i="1"/>
  <c r="Q68" i="1"/>
  <c r="U68" i="1"/>
  <c r="R68" i="1"/>
  <c r="T68" i="1"/>
  <c r="W64" i="1"/>
  <c r="S64" i="1"/>
  <c r="R64" i="1"/>
  <c r="V64" i="1"/>
  <c r="Q64" i="1"/>
  <c r="U64" i="1"/>
  <c r="T64" i="1"/>
  <c r="W60" i="1"/>
  <c r="S60" i="1"/>
  <c r="T60" i="1"/>
  <c r="R60" i="1"/>
  <c r="U60" i="1"/>
  <c r="Q60" i="1"/>
  <c r="V60" i="1"/>
  <c r="W56" i="1"/>
  <c r="S56" i="1"/>
  <c r="T56" i="1"/>
  <c r="V56" i="1"/>
  <c r="U56" i="1"/>
  <c r="Q56" i="1"/>
  <c r="R56" i="1"/>
  <c r="W52" i="1"/>
  <c r="S52" i="1"/>
  <c r="U52" i="1"/>
  <c r="V52" i="1"/>
  <c r="T52" i="1"/>
  <c r="Q52" i="1"/>
  <c r="R52" i="1"/>
  <c r="W48" i="1"/>
  <c r="S48" i="1"/>
  <c r="V48" i="1"/>
  <c r="Q48" i="1"/>
  <c r="U48" i="1"/>
  <c r="T48" i="1"/>
  <c r="R48" i="1"/>
  <c r="W44" i="1"/>
  <c r="S44" i="1"/>
  <c r="R44" i="1"/>
  <c r="U44" i="1"/>
  <c r="T44" i="1"/>
  <c r="V44" i="1"/>
  <c r="Q44" i="1"/>
  <c r="W40" i="1"/>
  <c r="S40" i="1"/>
  <c r="T40" i="1"/>
  <c r="U40" i="1"/>
  <c r="R40" i="1"/>
  <c r="V40" i="1"/>
  <c r="Q40" i="1"/>
  <c r="V36" i="1"/>
  <c r="R36" i="1"/>
  <c r="T36" i="1"/>
  <c r="S36" i="1"/>
  <c r="U36" i="1"/>
  <c r="Q36" i="1"/>
  <c r="W36" i="1"/>
  <c r="V32" i="1"/>
  <c r="R32" i="1"/>
  <c r="U32" i="1"/>
  <c r="T32" i="1"/>
  <c r="Q32" i="1"/>
  <c r="S32" i="1"/>
  <c r="W32" i="1"/>
  <c r="V28" i="1"/>
  <c r="R28" i="1"/>
  <c r="W28" i="1"/>
  <c r="Q28" i="1"/>
  <c r="U28" i="1"/>
  <c r="T28" i="1"/>
  <c r="S28" i="1"/>
  <c r="T24" i="1"/>
  <c r="W24" i="1"/>
  <c r="S24" i="1"/>
  <c r="Q24" i="1"/>
  <c r="V24" i="1"/>
  <c r="R24" i="1"/>
  <c r="U24" i="1"/>
  <c r="T20" i="1"/>
  <c r="W20" i="1"/>
  <c r="S20" i="1"/>
  <c r="U20" i="1"/>
  <c r="R20" i="1"/>
  <c r="Q20" i="1"/>
  <c r="V20" i="1"/>
  <c r="V18" i="1"/>
  <c r="R18" i="1"/>
  <c r="U18" i="1"/>
  <c r="Q18" i="1"/>
  <c r="S18" i="1"/>
  <c r="W18" i="1"/>
  <c r="T18" i="1"/>
  <c r="U35" i="1"/>
  <c r="Q35" i="1"/>
  <c r="V35" i="1"/>
  <c r="T35" i="1"/>
  <c r="R35" i="1"/>
  <c r="S35" i="1"/>
  <c r="W35" i="1"/>
  <c r="U27" i="1"/>
  <c r="S27" i="1"/>
  <c r="W27" i="1"/>
  <c r="R27" i="1"/>
  <c r="T27" i="1"/>
  <c r="Q27" i="1"/>
  <c r="V27" i="1"/>
  <c r="T16" i="1"/>
  <c r="W16" i="1"/>
  <c r="S16" i="1"/>
  <c r="Q16" i="1"/>
  <c r="V16" i="1"/>
  <c r="U16" i="1"/>
  <c r="R16" i="1"/>
  <c r="T12" i="1"/>
  <c r="W12" i="1"/>
  <c r="S12" i="1"/>
  <c r="U12" i="1"/>
  <c r="R12" i="1"/>
  <c r="V12" i="1"/>
  <c r="Q12" i="1"/>
  <c r="W8" i="1"/>
  <c r="S8" i="1"/>
  <c r="T8" i="1"/>
  <c r="R8" i="1"/>
  <c r="U8" i="1"/>
  <c r="V8" i="1"/>
  <c r="Q8" i="1"/>
  <c r="T73" i="1"/>
  <c r="S73" i="1"/>
  <c r="W73" i="1"/>
  <c r="R73" i="1"/>
  <c r="V73" i="1"/>
  <c r="Q73" i="1"/>
  <c r="U73" i="1"/>
  <c r="T69" i="1"/>
  <c r="U69" i="1"/>
  <c r="S69" i="1"/>
  <c r="V69" i="1"/>
  <c r="R69" i="1"/>
  <c r="W69" i="1"/>
  <c r="Q69" i="1"/>
  <c r="T65" i="1"/>
  <c r="V65" i="1"/>
  <c r="Q65" i="1"/>
  <c r="U65" i="1"/>
  <c r="R65" i="1"/>
  <c r="W65" i="1"/>
  <c r="S65" i="1"/>
  <c r="T61" i="1"/>
  <c r="W61" i="1"/>
  <c r="R61" i="1"/>
  <c r="V61" i="1"/>
  <c r="Q61" i="1"/>
  <c r="U61" i="1"/>
  <c r="S61" i="1"/>
  <c r="T57" i="1"/>
  <c r="W57" i="1"/>
  <c r="R57" i="1"/>
  <c r="V57" i="1"/>
  <c r="U57" i="1"/>
  <c r="S57" i="1"/>
  <c r="Q57" i="1"/>
  <c r="T53" i="1"/>
  <c r="S53" i="1"/>
  <c r="V53" i="1"/>
  <c r="U53" i="1"/>
  <c r="W53" i="1"/>
  <c r="R53" i="1"/>
  <c r="Q53" i="1"/>
  <c r="T49" i="1"/>
  <c r="U49" i="1"/>
  <c r="V49" i="1"/>
  <c r="S49" i="1"/>
  <c r="W49" i="1"/>
  <c r="R49" i="1"/>
  <c r="Q49" i="1"/>
  <c r="T45" i="1"/>
  <c r="V45" i="1"/>
  <c r="Q45" i="1"/>
  <c r="U45" i="1"/>
  <c r="S45" i="1"/>
  <c r="W45" i="1"/>
  <c r="R45" i="1"/>
  <c r="T41" i="1"/>
  <c r="W41" i="1"/>
  <c r="R41" i="1"/>
  <c r="U41" i="1"/>
  <c r="S41" i="1"/>
  <c r="V41" i="1"/>
  <c r="Q41" i="1"/>
  <c r="W37" i="1"/>
  <c r="S37" i="1"/>
  <c r="R37" i="1"/>
  <c r="V37" i="1"/>
  <c r="Q37" i="1"/>
  <c r="U37" i="1"/>
  <c r="T37" i="1"/>
  <c r="W33" i="1"/>
  <c r="S33" i="1"/>
  <c r="T33" i="1"/>
  <c r="R33" i="1"/>
  <c r="U33" i="1"/>
  <c r="Q33" i="1"/>
  <c r="V33" i="1"/>
  <c r="W29" i="1"/>
  <c r="S29" i="1"/>
  <c r="U29" i="1"/>
  <c r="T29" i="1"/>
  <c r="Q29" i="1"/>
  <c r="R29" i="1"/>
  <c r="V29" i="1"/>
  <c r="U25" i="1"/>
  <c r="Q25" i="1"/>
  <c r="T25" i="1"/>
  <c r="R25" i="1"/>
  <c r="W25" i="1"/>
  <c r="V25" i="1"/>
  <c r="S25" i="1"/>
  <c r="U21" i="1"/>
  <c r="Q21" i="1"/>
  <c r="T21" i="1"/>
  <c r="V21" i="1"/>
  <c r="S21" i="1"/>
  <c r="W21" i="1"/>
  <c r="R21" i="1"/>
  <c r="V10" i="1"/>
  <c r="R10" i="1"/>
  <c r="U10" i="1"/>
  <c r="Q10" i="1"/>
  <c r="S10" i="1"/>
  <c r="T10" i="1"/>
  <c r="W10" i="1"/>
  <c r="V75" i="1"/>
  <c r="R75" i="1"/>
  <c r="U75" i="1"/>
  <c r="T75" i="1"/>
  <c r="W75" i="1"/>
  <c r="S75" i="1"/>
  <c r="Q75" i="1"/>
  <c r="V67" i="1"/>
  <c r="R67" i="1"/>
  <c r="S67" i="1"/>
  <c r="W67" i="1"/>
  <c r="Q67" i="1"/>
  <c r="U67" i="1"/>
  <c r="T67" i="1"/>
  <c r="V55" i="1"/>
  <c r="R55" i="1"/>
  <c r="U55" i="1"/>
  <c r="W55" i="1"/>
  <c r="T55" i="1"/>
  <c r="S55" i="1"/>
  <c r="Q55" i="1"/>
  <c r="V51" i="1"/>
  <c r="R51" i="1"/>
  <c r="W51" i="1"/>
  <c r="Q51" i="1"/>
  <c r="U51" i="1"/>
  <c r="T51" i="1"/>
  <c r="S51" i="1"/>
  <c r="V43" i="1"/>
  <c r="R43" i="1"/>
  <c r="T43" i="1"/>
  <c r="U43" i="1"/>
  <c r="S43" i="1"/>
  <c r="W43" i="1"/>
  <c r="Q43" i="1"/>
  <c r="V39" i="1"/>
  <c r="U39" i="1"/>
  <c r="Q39" i="1"/>
  <c r="T39" i="1"/>
  <c r="S39" i="1"/>
  <c r="W39" i="1"/>
  <c r="R39" i="1"/>
  <c r="W19" i="1"/>
  <c r="S19" i="1"/>
  <c r="V19" i="1"/>
  <c r="R19" i="1"/>
  <c r="T19" i="1"/>
  <c r="Q19" i="1"/>
  <c r="U19" i="1"/>
  <c r="U13" i="1"/>
  <c r="Q13" i="1"/>
  <c r="T13" i="1"/>
  <c r="V13" i="1"/>
  <c r="S13" i="1"/>
  <c r="R13" i="1"/>
  <c r="W13" i="1"/>
  <c r="W72" i="1"/>
  <c r="S72" i="1"/>
  <c r="U72" i="1"/>
  <c r="T72" i="1"/>
  <c r="V72" i="1"/>
  <c r="R72" i="1"/>
  <c r="Q72" i="1"/>
  <c r="T5" i="1"/>
  <c r="S5" i="1"/>
  <c r="W5" i="1"/>
  <c r="R5" i="1"/>
  <c r="U5" i="1"/>
  <c r="V5" i="1"/>
  <c r="Q5" i="1"/>
  <c r="W15" i="1"/>
  <c r="S15" i="1"/>
  <c r="V15" i="1"/>
  <c r="R15" i="1"/>
  <c r="U15" i="1"/>
  <c r="Q15" i="1"/>
  <c r="T15" i="1"/>
  <c r="W11" i="1"/>
  <c r="S11" i="1"/>
  <c r="V11" i="1"/>
  <c r="R11" i="1"/>
  <c r="T11" i="1"/>
  <c r="Q11" i="1"/>
  <c r="U11" i="1"/>
  <c r="V7" i="1"/>
  <c r="R7" i="1"/>
  <c r="U7" i="1"/>
  <c r="T7" i="1"/>
  <c r="Q7" i="1"/>
  <c r="S7" i="1"/>
  <c r="W7" i="1"/>
  <c r="U74" i="1"/>
  <c r="Q74" i="1"/>
  <c r="W74" i="1"/>
  <c r="R74" i="1"/>
  <c r="V74" i="1"/>
  <c r="S74" i="1"/>
  <c r="T74" i="1"/>
  <c r="U70" i="1"/>
  <c r="Q70" i="1"/>
  <c r="S70" i="1"/>
  <c r="W70" i="1"/>
  <c r="R70" i="1"/>
  <c r="V70" i="1"/>
  <c r="T70" i="1"/>
  <c r="U66" i="1"/>
  <c r="Q66" i="1"/>
  <c r="T66" i="1"/>
  <c r="S66" i="1"/>
  <c r="V66" i="1"/>
  <c r="R66" i="1"/>
  <c r="W66" i="1"/>
  <c r="U62" i="1"/>
  <c r="Q62" i="1"/>
  <c r="V62" i="1"/>
  <c r="T62" i="1"/>
  <c r="R62" i="1"/>
  <c r="W62" i="1"/>
  <c r="S62" i="1"/>
  <c r="U58" i="1"/>
  <c r="Q58" i="1"/>
  <c r="W58" i="1"/>
  <c r="V58" i="1"/>
  <c r="T58" i="1"/>
  <c r="R58" i="1"/>
  <c r="S58" i="1"/>
  <c r="U54" i="1"/>
  <c r="Q54" i="1"/>
  <c r="W54" i="1"/>
  <c r="R54" i="1"/>
  <c r="V54" i="1"/>
  <c r="T54" i="1"/>
  <c r="S54" i="1"/>
  <c r="U50" i="1"/>
  <c r="Q50" i="1"/>
  <c r="S50" i="1"/>
  <c r="V50" i="1"/>
  <c r="T50" i="1"/>
  <c r="R50" i="1"/>
  <c r="W50" i="1"/>
  <c r="U46" i="1"/>
  <c r="Q46" i="1"/>
  <c r="T46" i="1"/>
  <c r="V46" i="1"/>
  <c r="S46" i="1"/>
  <c r="R46" i="1"/>
  <c r="W46" i="1"/>
  <c r="U42" i="1"/>
  <c r="Q42" i="1"/>
  <c r="V42" i="1"/>
  <c r="T42" i="1"/>
  <c r="S42" i="1"/>
  <c r="R42" i="1"/>
  <c r="W42" i="1"/>
  <c r="T38" i="1"/>
  <c r="V38" i="1"/>
  <c r="Q38" i="1"/>
  <c r="U38" i="1"/>
  <c r="R38" i="1"/>
  <c r="S38" i="1"/>
  <c r="W38" i="1"/>
  <c r="T34" i="1"/>
  <c r="W34" i="1"/>
  <c r="R34" i="1"/>
  <c r="V34" i="1"/>
  <c r="Q34" i="1"/>
  <c r="U34" i="1"/>
  <c r="S34" i="1"/>
  <c r="T30" i="1"/>
  <c r="S30" i="1"/>
  <c r="W30" i="1"/>
  <c r="R30" i="1"/>
  <c r="U30" i="1"/>
  <c r="Q30" i="1"/>
  <c r="V30" i="1"/>
  <c r="V26" i="1"/>
  <c r="R26" i="1"/>
  <c r="U26" i="1"/>
  <c r="Q26" i="1"/>
  <c r="S26" i="1"/>
  <c r="T26" i="1"/>
  <c r="W26" i="1"/>
  <c r="V22" i="1"/>
  <c r="R22" i="1"/>
  <c r="U22" i="1"/>
  <c r="Q22" i="1"/>
  <c r="W22" i="1"/>
  <c r="T22" i="1"/>
  <c r="S22" i="1"/>
  <c r="L4" i="1"/>
  <c r="K4" i="1"/>
  <c r="AK4" i="1"/>
  <c r="M6" i="1"/>
  <c r="AJ6" i="1" s="1"/>
  <c r="AQ6" i="1" s="1"/>
  <c r="L3" i="1"/>
  <c r="AJ5" i="1"/>
  <c r="P3" i="1"/>
  <c r="AI5" i="1"/>
  <c r="K3" i="1"/>
  <c r="AK3" i="1"/>
  <c r="AL20" i="1"/>
  <c r="AL74" i="1"/>
  <c r="AL70" i="1"/>
  <c r="AL58" i="1"/>
  <c r="AL7" i="1"/>
  <c r="AM7" i="1" s="1"/>
  <c r="AN7" i="1" s="1"/>
  <c r="AL13" i="1"/>
  <c r="AM13" i="1" s="1"/>
  <c r="AN13" i="1" s="1"/>
  <c r="AL12" i="1"/>
  <c r="AL94" i="1"/>
  <c r="AM94" i="1" s="1"/>
  <c r="AN94" i="1" s="1"/>
  <c r="AL98" i="1"/>
  <c r="AM98" i="1" s="1"/>
  <c r="AN98" i="1" s="1"/>
  <c r="AL44" i="1"/>
  <c r="AM44" i="1" s="1"/>
  <c r="AN44" i="1" s="1"/>
  <c r="AL32" i="1"/>
  <c r="AM32" i="1" s="1"/>
  <c r="AN32" i="1" s="1"/>
  <c r="AL24" i="1"/>
  <c r="AM24" i="1" s="1"/>
  <c r="AN24" i="1" s="1"/>
  <c r="AL11" i="1"/>
  <c r="AM11" i="1" s="1"/>
  <c r="AN11" i="1" s="1"/>
  <c r="AJ56" i="1"/>
  <c r="AM56" i="1" s="1"/>
  <c r="AN56" i="1" s="1"/>
  <c r="AM12" i="1"/>
  <c r="AN12" i="1" s="1"/>
  <c r="AL90" i="1"/>
  <c r="AM90" i="1" s="1"/>
  <c r="AN90" i="1" s="1"/>
  <c r="AL16" i="1"/>
  <c r="AM16" i="1" s="1"/>
  <c r="AN16" i="1" s="1"/>
  <c r="AL17" i="1"/>
  <c r="AM17" i="1" s="1"/>
  <c r="AN17" i="1" s="1"/>
  <c r="AJ20" i="1"/>
  <c r="AL8" i="1"/>
  <c r="AM8" i="1" s="1"/>
  <c r="AN8" i="1" s="1"/>
  <c r="AL96" i="1"/>
  <c r="AM96" i="1" s="1"/>
  <c r="AN96" i="1" s="1"/>
  <c r="AL92" i="1"/>
  <c r="AM92" i="1" s="1"/>
  <c r="AN92" i="1" s="1"/>
  <c r="AL88" i="1"/>
  <c r="AM88" i="1" s="1"/>
  <c r="AN88" i="1" s="1"/>
  <c r="AL26" i="1"/>
  <c r="AM26" i="1" s="1"/>
  <c r="AN26" i="1" s="1"/>
  <c r="AL5" i="1"/>
  <c r="AL15" i="1"/>
  <c r="AM15" i="1" s="1"/>
  <c r="AN15" i="1" s="1"/>
  <c r="AL95" i="1"/>
  <c r="AM95" i="1" s="1"/>
  <c r="AN95" i="1" s="1"/>
  <c r="AL91" i="1"/>
  <c r="AM91" i="1" s="1"/>
  <c r="AN91" i="1" s="1"/>
  <c r="AL18" i="1"/>
  <c r="AM18" i="1" s="1"/>
  <c r="AN18" i="1" s="1"/>
  <c r="AL14" i="1"/>
  <c r="AM14" i="1" s="1"/>
  <c r="AN14" i="1" s="1"/>
  <c r="AL10" i="1"/>
  <c r="AM10" i="1" s="1"/>
  <c r="AN10" i="1" s="1"/>
  <c r="AL75" i="1"/>
  <c r="AM75" i="1" s="1"/>
  <c r="AN75" i="1" s="1"/>
  <c r="AJ74" i="1"/>
  <c r="AL72" i="1"/>
  <c r="AM72" i="1" s="1"/>
  <c r="AN72" i="1" s="1"/>
  <c r="AL71" i="1"/>
  <c r="AM71" i="1" s="1"/>
  <c r="AN71" i="1" s="1"/>
  <c r="AJ70" i="1"/>
  <c r="AL68" i="1"/>
  <c r="AM68" i="1" s="1"/>
  <c r="AN68" i="1" s="1"/>
  <c r="AL67" i="1"/>
  <c r="AM67" i="1" s="1"/>
  <c r="AN67" i="1" s="1"/>
  <c r="AL66" i="1"/>
  <c r="AM66" i="1" s="1"/>
  <c r="AN66" i="1" s="1"/>
  <c r="AL64" i="1"/>
  <c r="AM64" i="1" s="1"/>
  <c r="AN64" i="1" s="1"/>
  <c r="AL62" i="1"/>
  <c r="AM62" i="1" s="1"/>
  <c r="AN62" i="1" s="1"/>
  <c r="AL63" i="1"/>
  <c r="AM63" i="1" s="1"/>
  <c r="AN63" i="1" s="1"/>
  <c r="AL60" i="1"/>
  <c r="AM60" i="1" s="1"/>
  <c r="AN60" i="1" s="1"/>
  <c r="AL59" i="1"/>
  <c r="AM59" i="1" s="1"/>
  <c r="AN59" i="1" s="1"/>
  <c r="AJ58" i="1"/>
  <c r="AL54" i="1"/>
  <c r="AM54" i="1" s="1"/>
  <c r="AN54" i="1" s="1"/>
  <c r="AL53" i="1"/>
  <c r="AM53" i="1" s="1"/>
  <c r="AN53" i="1" s="1"/>
  <c r="AL52" i="1"/>
  <c r="AM52" i="1" s="1"/>
  <c r="AN52" i="1" s="1"/>
  <c r="AL50" i="1"/>
  <c r="AM50" i="1" s="1"/>
  <c r="AN50" i="1" s="1"/>
  <c r="AL49" i="1"/>
  <c r="AM49" i="1" s="1"/>
  <c r="AN49" i="1" s="1"/>
  <c r="AL48" i="1"/>
  <c r="AM48" i="1" s="1"/>
  <c r="AN48" i="1" s="1"/>
  <c r="AL46" i="1"/>
  <c r="AM46" i="1" s="1"/>
  <c r="AN46" i="1" s="1"/>
  <c r="AL45" i="1"/>
  <c r="AM45" i="1" s="1"/>
  <c r="AN45" i="1" s="1"/>
  <c r="AJ43" i="1"/>
  <c r="AM43" i="1" s="1"/>
  <c r="AN43" i="1" s="1"/>
  <c r="AL41" i="1"/>
  <c r="AM41" i="1" s="1"/>
  <c r="AN41" i="1" s="1"/>
  <c r="AL40" i="1"/>
  <c r="AM40" i="1" s="1"/>
  <c r="AN40" i="1" s="1"/>
  <c r="AJ39" i="1"/>
  <c r="AM39" i="1" s="1"/>
  <c r="AN39" i="1" s="1"/>
  <c r="AL37" i="1"/>
  <c r="AM37" i="1" s="1"/>
  <c r="AN37" i="1" s="1"/>
  <c r="AL36" i="1"/>
  <c r="AM36" i="1" s="1"/>
  <c r="AN36" i="1" s="1"/>
  <c r="AL34" i="1"/>
  <c r="AM34" i="1" s="1"/>
  <c r="AN34" i="1" s="1"/>
  <c r="AL33" i="1"/>
  <c r="AM33" i="1" s="1"/>
  <c r="AN33" i="1" s="1"/>
  <c r="AL30" i="1"/>
  <c r="AM30" i="1" s="1"/>
  <c r="AN30" i="1" s="1"/>
  <c r="AL29" i="1"/>
  <c r="AM29" i="1" s="1"/>
  <c r="AN29" i="1" s="1"/>
  <c r="AL28" i="1"/>
  <c r="AM28" i="1" s="1"/>
  <c r="AN28" i="1" s="1"/>
  <c r="AL25" i="1"/>
  <c r="AM25" i="1" s="1"/>
  <c r="AN25" i="1" s="1"/>
  <c r="AL22" i="1"/>
  <c r="AM22" i="1" s="1"/>
  <c r="AN22" i="1" s="1"/>
  <c r="AL21" i="1"/>
  <c r="AM21" i="1" s="1"/>
  <c r="AN21" i="1" s="1"/>
  <c r="AL9" i="1"/>
  <c r="AM9" i="1" s="1"/>
  <c r="AN9" i="1" s="1"/>
  <c r="AL97" i="1"/>
  <c r="AM97" i="1" s="1"/>
  <c r="AN97" i="1" s="1"/>
  <c r="AL93" i="1"/>
  <c r="AM93" i="1" s="1"/>
  <c r="AN93" i="1" s="1"/>
  <c r="AL89" i="1"/>
  <c r="AM89" i="1" s="1"/>
  <c r="AN89" i="1" s="1"/>
  <c r="AL73" i="1"/>
  <c r="AM73" i="1" s="1"/>
  <c r="AN73" i="1" s="1"/>
  <c r="AL69" i="1"/>
  <c r="AM69" i="1" s="1"/>
  <c r="AN69" i="1" s="1"/>
  <c r="AL65" i="1"/>
  <c r="AM65" i="1" s="1"/>
  <c r="AN65" i="1" s="1"/>
  <c r="AL61" i="1"/>
  <c r="AM61" i="1" s="1"/>
  <c r="AN61" i="1" s="1"/>
  <c r="AL57" i="1"/>
  <c r="AM57" i="1" s="1"/>
  <c r="AN57" i="1" s="1"/>
  <c r="AL55" i="1"/>
  <c r="AM55" i="1" s="1"/>
  <c r="AN55" i="1" s="1"/>
  <c r="AL51" i="1"/>
  <c r="AM51" i="1" s="1"/>
  <c r="AN51" i="1" s="1"/>
  <c r="AL47" i="1"/>
  <c r="AM47" i="1" s="1"/>
  <c r="AN47" i="1" s="1"/>
  <c r="AL42" i="1"/>
  <c r="AM42" i="1" s="1"/>
  <c r="AN42" i="1" s="1"/>
  <c r="AL38" i="1"/>
  <c r="AM38" i="1" s="1"/>
  <c r="AN38" i="1" s="1"/>
  <c r="AL35" i="1"/>
  <c r="AM35" i="1" s="1"/>
  <c r="AN35" i="1" s="1"/>
  <c r="AL31" i="1"/>
  <c r="AM31" i="1" s="1"/>
  <c r="AN31" i="1" s="1"/>
  <c r="AL27" i="1"/>
  <c r="AM27" i="1" s="1"/>
  <c r="AN27" i="1" s="1"/>
  <c r="AL23" i="1"/>
  <c r="AM23" i="1" s="1"/>
  <c r="AN23" i="1" s="1"/>
  <c r="AL19" i="1"/>
  <c r="AM19" i="1" s="1"/>
  <c r="AN19" i="1" s="1"/>
  <c r="AH8" i="1"/>
  <c r="AH16" i="1"/>
  <c r="AI14" i="1"/>
  <c r="AI13" i="1"/>
  <c r="AH5" i="1"/>
  <c r="AH11" i="1"/>
  <c r="AH7" i="1"/>
  <c r="AH10" i="1"/>
  <c r="AH6" i="1"/>
  <c r="AI9" i="1"/>
  <c r="AH17" i="1"/>
  <c r="O1" i="1" l="1"/>
  <c r="AA3" i="1"/>
  <c r="AD3" i="1"/>
  <c r="AF3" i="1"/>
  <c r="AC3" i="1"/>
  <c r="AE3" i="1"/>
  <c r="AB3" i="1"/>
  <c r="AG3" i="1"/>
  <c r="AL6" i="1"/>
  <c r="AM6" i="1" s="1"/>
  <c r="AN6" i="1" s="1"/>
  <c r="AM20" i="1"/>
  <c r="AN20" i="1" s="1"/>
  <c r="M3" i="1"/>
  <c r="Q3" i="1"/>
  <c r="R3" i="1"/>
  <c r="S3" i="1"/>
  <c r="V3" i="1"/>
  <c r="W3" i="1"/>
  <c r="U3" i="1"/>
  <c r="T3" i="1"/>
  <c r="AM70" i="1"/>
  <c r="AN70" i="1" s="1"/>
  <c r="AI4" i="1"/>
  <c r="AL4" i="1"/>
  <c r="M4" i="1"/>
  <c r="AJ4" i="1"/>
  <c r="AH4" i="1"/>
  <c r="AI3" i="1"/>
  <c r="AM58" i="1"/>
  <c r="AN58" i="1" s="1"/>
  <c r="AH3" i="1"/>
  <c r="AJ3" i="1"/>
  <c r="AT5" i="1"/>
  <c r="AM5" i="1"/>
  <c r="AM74" i="1"/>
  <c r="AN74" i="1" s="1"/>
  <c r="AI1" i="1"/>
  <c r="Q4" i="1" l="1"/>
  <c r="T4" i="1"/>
  <c r="V4" i="1"/>
  <c r="S4" i="1"/>
  <c r="U4" i="1"/>
  <c r="R4" i="1"/>
  <c r="W4" i="1"/>
  <c r="AL3" i="1"/>
  <c r="AM4" i="1"/>
  <c r="AM1" i="1"/>
  <c r="AN5" i="1"/>
  <c r="AN4" i="1" s="1"/>
  <c r="AM3" i="1"/>
  <c r="AN3" i="1" l="1"/>
  <c r="AN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<sst xmlns="http://schemas.openxmlformats.org/spreadsheetml/2006/main" count="122" uniqueCount="112">
  <si>
    <t>Lat</t>
  </si>
  <si>
    <t>Long</t>
  </si>
  <si>
    <t>UTC</t>
  </si>
  <si>
    <t>Magnitude</t>
  </si>
  <si>
    <t>date</t>
  </si>
  <si>
    <t>Dec</t>
  </si>
  <si>
    <t>May 30, 2015</t>
  </si>
  <si>
    <t>Depth</t>
  </si>
  <si>
    <t>UTC+</t>
  </si>
  <si>
    <t>Δt [']</t>
  </si>
  <si>
    <t>Nov 12, 2022</t>
  </si>
  <si>
    <t>a</t>
  </si>
  <si>
    <t>antypod?</t>
  </si>
  <si>
    <t>Aug 28, 2023</t>
  </si>
  <si>
    <t>Nov 9, 2022</t>
  </si>
  <si>
    <t>Oct 2, 2021</t>
  </si>
  <si>
    <t>Sep 6, 2018</t>
  </si>
  <si>
    <t>Aug 24, 2018</t>
  </si>
  <si>
    <t>ΔT Moon rise [']</t>
  </si>
  <si>
    <t>ΔT Moon set [']</t>
  </si>
  <si>
    <t>Aug 19, 2018</t>
  </si>
  <si>
    <t>Jan 10, 2017</t>
  </si>
  <si>
    <t>Nov 24, 2015</t>
  </si>
  <si>
    <t>Nov 1, 2014 </t>
  </si>
  <si>
    <t>Jul 7, 2013</t>
  </si>
  <si>
    <t>May 24, 2013</t>
  </si>
  <si>
    <t>|Lat-Dec|</t>
  </si>
  <si>
    <t>Lat-Dec</t>
  </si>
  <si>
    <t>GHA</t>
  </si>
  <si>
    <t>ΔGHA</t>
  </si>
  <si>
    <t>LONG(GHA)</t>
  </si>
  <si>
    <t>AGHA</t>
  </si>
  <si>
    <t>ΔAGHA</t>
  </si>
  <si>
    <t>|Dec|</t>
  </si>
  <si>
    <t>lp</t>
  </si>
  <si>
    <t>|minΔ|</t>
  </si>
  <si>
    <t>Aug 14, 2012</t>
  </si>
  <si>
    <t>Sep 15, 2011 </t>
  </si>
  <si>
    <t>Jan 1, 2011</t>
  </si>
  <si>
    <t>Jul 23, 2010</t>
  </si>
  <si>
    <t>Nov 9, 2009</t>
  </si>
  <si>
    <t>Nov 24, 2008</t>
  </si>
  <si>
    <t>Jul 5, 2008 </t>
  </si>
  <si>
    <t>Jan 27, 2006</t>
  </si>
  <si>
    <t>Jan 2, 2006</t>
  </si>
  <si>
    <t>Feb 5, 2005</t>
  </si>
  <si>
    <t>Jul 25, 2004</t>
  </si>
  <si>
    <t>Jul 15, 2004</t>
  </si>
  <si>
    <t>Jun 20, 2003</t>
  </si>
  <si>
    <t>Nov 17, 2002</t>
  </si>
  <si>
    <t>Aug 19, 2002</t>
  </si>
  <si>
    <t>Jun 28, 2002</t>
  </si>
  <si>
    <t>Aug 6, 2000</t>
  </si>
  <si>
    <t>Apr 23, 2000</t>
  </si>
  <si>
    <t>Apr 8, 1999</t>
  </si>
  <si>
    <t>Aug 20, 1998</t>
  </si>
  <si>
    <t>May 25, 1997</t>
  </si>
  <si>
    <t>Aug 5, 1996</t>
  </si>
  <si>
    <t>Jun 17, 1996</t>
  </si>
  <si>
    <t>Aug 23, 1995</t>
  </si>
  <si>
    <t>Jul 21, 1994</t>
  </si>
  <si>
    <t>Jun 9, 1994</t>
  </si>
  <si>
    <t>Mar 9, 1994</t>
  </si>
  <si>
    <t>Jul 11, 1992</t>
  </si>
  <si>
    <t>Sep 30, 1991</t>
  </si>
  <si>
    <t>Jun 23, 1991</t>
  </si>
  <si>
    <t>Oct 17, 1990</t>
  </si>
  <si>
    <t>May 24, 1990</t>
  </si>
  <si>
    <t>May 12, 1990</t>
  </si>
  <si>
    <t>May 5, 1989</t>
  </si>
  <si>
    <t>Jun 16, 1986</t>
  </si>
  <si>
    <t>May 26, 1986</t>
  </si>
  <si>
    <t>Mar 6, 1984</t>
  </si>
  <si>
    <t>Mar 5, 1984</t>
  </si>
  <si>
    <t>Jan 1, 1984</t>
  </si>
  <si>
    <t>Jul 4, 1982</t>
  </si>
  <si>
    <t>Jun 11, 1972</t>
  </si>
  <si>
    <t>Apr 28, 1972</t>
  </si>
  <si>
    <t>Mar 30, 1972</t>
  </si>
  <si>
    <t>Jul 31, 1970</t>
  </si>
  <si>
    <t>Aug 30, 1970</t>
  </si>
  <si>
    <t>May 27, 1970</t>
  </si>
  <si>
    <t>Feb 11, 1969</t>
  </si>
  <si>
    <t>Feb 10, 1969</t>
  </si>
  <si>
    <t>Oct 7, 1968</t>
  </si>
  <si>
    <t>Aug 18, 1968</t>
  </si>
  <si>
    <t>Oct 9, 1967</t>
  </si>
  <si>
    <t>Feb 15, 1967</t>
  </si>
  <si>
    <t>https://www.volcanodiscovery.com/earthquakes/largest.html</t>
  </si>
  <si>
    <t>https://www.mooncalc.org/</t>
  </si>
  <si>
    <t>https://www.celnav.de/longterm.htm</t>
  </si>
  <si>
    <t>long-GHA'</t>
  </si>
  <si>
    <t>sin(x)</t>
  </si>
  <si>
    <t>0&lt;|sin|&lt;3,999</t>
  </si>
  <si>
    <t>4&lt;|sin|&lt;7,999</t>
  </si>
  <si>
    <t>8&lt;|sin|&lt;11,999</t>
  </si>
  <si>
    <t>12&lt;|sin|&lt;15,999</t>
  </si>
  <si>
    <t>16&lt;|sin|&lt;19,999</t>
  </si>
  <si>
    <t>20&lt;|sin|&lt;23,999</t>
  </si>
  <si>
    <t>24&lt;|sin|&lt;29</t>
  </si>
  <si>
    <t>24&lt;|dec|&lt;28,3</t>
  </si>
  <si>
    <t>0&lt;|dec|&lt;4</t>
  </si>
  <si>
    <t>4&lt;|dec|&lt;8</t>
  </si>
  <si>
    <t>8&lt;|dec|&lt;12</t>
  </si>
  <si>
    <t>12&lt;|dec|&lt;16</t>
  </si>
  <si>
    <t>16&lt;|dec|&lt;20</t>
  </si>
  <si>
    <t>20&lt;|dec|&lt;24</t>
  </si>
  <si>
    <t>sin1(x)</t>
  </si>
  <si>
    <t>sin2(x)</t>
  </si>
  <si>
    <t>year</t>
  </si>
  <si>
    <t>max dec</t>
  </si>
  <si>
    <t>max dec &gt;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</si>
</sst>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theme="1"/>
      <name val="Calibri"/>
      <family val="2"/>
      <charset val="238"/>
      <scheme val="minor"/>
    </font>
    <font>
      <sz val="12"/>
      <color rgb="FF003334"/>
      <name val="Arial"/>
      <family val="2"/>
      <charset val="238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9"/>
      <name val="Calibri"/>
      <family val="2"/>
      <charset val="238"/>
      <scheme val="minor"/>
    </font>
    <font>
      <b/>
      <sz val="11"/>
      <color theme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5"/>
      <name val="Calibri"/>
      <family val="2"/>
      <charset val="238"/>
      <scheme val="minor"/>
    </font>
    <font>
      <b/>
      <sz val="12"/>
      <color theme="4" tint="-0.499984740745262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53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4" fillId="0" borderId="0" xfId="0" applyFont="1"/>
    <xf numFmtId="0" fontId="5" fillId="0" borderId="0" xfId="0" applyFont="1"/>
    <xf numFmtId="0" fontId="0" fillId="3" borderId="0" xfId="0" applyFill="1"/>
    <xf numFmtId="0" fontId="0" fillId="2" borderId="1" xfId="0" applyFill="1" applyBorder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/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3" fillId="2" borderId="0" xfId="0" applyNumberFormat="1" applyFont="1" applyFill="1"/>
    <xf numFmtId="0" fontId="0" fillId="4" borderId="0" xfId="0" applyFill="1"/>
    <xf numFmtId="0" fontId="1" fillId="4" borderId="0" xfId="0" applyFont="1" applyFill="1"/>
    <xf numFmtId="20" fontId="0" fillId="4" borderId="0" xfId="0" applyNumberFormat="1" applyFill="1"/>
    <xf numFmtId="0" fontId="4" fillId="4" borderId="0" xfId="0" applyFont="1" applyFill="1"/>
    <xf numFmtId="0" fontId="5" fillId="4" borderId="0" xfId="0" applyFont="1" applyFill="1"/>
    <xf numFmtId="0" fontId="3" fillId="4" borderId="0" xfId="0" applyFont="1" applyFill="1"/>
    <xf numFmtId="0" fontId="3" fillId="4" borderId="1" xfId="0" applyFont="1" applyFill="1" applyBorder="1"/>
    <xf numFmtId="164" fontId="3" fillId="4" borderId="0" xfId="0" applyNumberFormat="1" applyFont="1" applyFill="1"/>
    <xf numFmtId="18" fontId="0" fillId="4" borderId="0" xfId="0" applyNumberFormat="1" applyFill="1"/>
    <xf numFmtId="21" fontId="1" fillId="4" borderId="0" xfId="0" applyNumberFormat="1" applyFont="1" applyFill="1"/>
    <xf numFmtId="0" fontId="0" fillId="5" borderId="0" xfId="0" applyFill="1"/>
    <xf numFmtId="20" fontId="0" fillId="5" borderId="0" xfId="0" applyNumberFormat="1" applyFill="1"/>
    <xf numFmtId="0" fontId="4" fillId="5" borderId="0" xfId="0" applyFont="1" applyFill="1"/>
    <xf numFmtId="0" fontId="5" fillId="5" borderId="0" xfId="0" applyFont="1" applyFill="1"/>
    <xf numFmtId="0" fontId="3" fillId="5" borderId="0" xfId="0" applyFont="1" applyFill="1"/>
    <xf numFmtId="0" fontId="3" fillId="5" borderId="1" xfId="0" applyFont="1" applyFill="1" applyBorder="1"/>
    <xf numFmtId="164" fontId="3" fillId="5" borderId="0" xfId="0" applyNumberFormat="1" applyFont="1" applyFill="1"/>
    <xf numFmtId="0" fontId="3" fillId="2" borderId="1" xfId="0" quotePrefix="1" applyFont="1" applyFill="1" applyBorder="1" applyAlignment="1">
      <alignment horizontal="center"/>
    </xf>
    <xf numFmtId="164" fontId="5" fillId="0" borderId="0" xfId="0" applyNumberFormat="1" applyFont="1"/>
    <xf numFmtId="164" fontId="6" fillId="2" borderId="0" xfId="0" applyNumberFormat="1" applyFont="1" applyFill="1"/>
    <xf numFmtId="1" fontId="6" fillId="4" borderId="0" xfId="0" applyNumberFormat="1" applyFont="1" applyFill="1" applyAlignment="1">
      <alignment horizontal="center"/>
    </xf>
    <xf numFmtId="1" fontId="5" fillId="0" borderId="0" xfId="0" applyNumberFormat="1" applyFont="1" applyAlignment="1">
      <alignment horizontal="center"/>
    </xf>
    <xf numFmtId="2" fontId="6" fillId="4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9" fillId="2" borderId="0" xfId="0" applyFont="1" applyFill="1"/>
    <xf numFmtId="0" fontId="9" fillId="4" borderId="0" xfId="0" applyFont="1" applyFill="1"/>
    <xf numFmtId="0" fontId="9" fillId="5" borderId="0" xfId="0" applyFont="1" applyFill="1"/>
    <xf numFmtId="0" fontId="10" fillId="2" borderId="1" xfId="0" applyFont="1" applyFill="1" applyBorder="1"/>
    <xf numFmtId="0" fontId="11" fillId="2" borderId="0" xfId="0" applyFont="1" applyFill="1"/>
    <xf numFmtId="0" fontId="9" fillId="2" borderId="0" xfId="0" applyFont="1" applyFill="1" applyAlignment="1">
      <alignment horizontal="center"/>
    </xf>
    <xf numFmtId="0" fontId="12" fillId="2" borderId="0" xfId="0" applyFont="1" applyFill="1"/>
    <xf numFmtId="164" fontId="12" fillId="0" borderId="0" xfId="0" applyNumberFormat="1" applyFont="1"/>
    <xf numFmtId="164" fontId="12" fillId="4" borderId="0" xfId="0" applyNumberFormat="1" applyFont="1" applyFill="1"/>
    <xf numFmtId="164" fontId="12" fillId="5" borderId="0" xfId="0" applyNumberFormat="1" applyFont="1" applyFill="1"/>
    <xf numFmtId="164" fontId="6" fillId="4" borderId="0" xfId="0" applyNumberFormat="1" applyFont="1" applyFill="1" applyAlignment="1">
      <alignment horizontal="center"/>
    </xf>
    <xf numFmtId="164" fontId="6" fillId="5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/>
    </xf>
    <xf numFmtId="9" fontId="0" fillId="0" borderId="0" xfId="1" applyFont="1"/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Arkusz1!$AM$2</c:f>
          <c:strCache>
            <c:ptCount val="1"/>
            <c:pt idx="0">
              <c:v>long-GHA'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Arkusz1!$AM$5:$AM$87</c:f>
              <c:numCache>
                <c:formatCode>General</c:formatCode>
                <c:ptCount val="83"/>
                <c:pt idx="0">
                  <c:v>85.6</c:v>
                </c:pt>
                <c:pt idx="1">
                  <c:v>66.237300000000005</c:v>
                </c:pt>
                <c:pt idx="2">
                  <c:v>-40.699999999999989</c:v>
                </c:pt>
                <c:pt idx="3">
                  <c:v>-42.54000000000002</c:v>
                </c:pt>
                <c:pt idx="4">
                  <c:v>-81.34</c:v>
                </c:pt>
                <c:pt idx="5">
                  <c:v>87.38000000000001</c:v>
                </c:pt>
                <c:pt idx="6">
                  <c:v>-89.28</c:v>
                </c:pt>
                <c:pt idx="7">
                  <c:v>66.670000000000016</c:v>
                </c:pt>
                <c:pt idx="8">
                  <c:v>71.949999999999989</c:v>
                </c:pt>
                <c:pt idx="9">
                  <c:v>73.430000000000007</c:v>
                </c:pt>
                <c:pt idx="10">
                  <c:v>-10.939999999999998</c:v>
                </c:pt>
                <c:pt idx="11">
                  <c:v>-4.8700000000000045</c:v>
                </c:pt>
                <c:pt idx="12">
                  <c:v>-42.017700000000019</c:v>
                </c:pt>
                <c:pt idx="13">
                  <c:v>73.680499999999967</c:v>
                </c:pt>
                <c:pt idx="14">
                  <c:v>53.126000000000005</c:v>
                </c:pt>
                <c:pt idx="15">
                  <c:v>81.5</c:v>
                </c:pt>
                <c:pt idx="16">
                  <c:v>-55.636000000000003</c:v>
                </c:pt>
                <c:pt idx="17">
                  <c:v>-44.84099999999998</c:v>
                </c:pt>
                <c:pt idx="18">
                  <c:v>-50.21999999999997</c:v>
                </c:pt>
                <c:pt idx="19">
                  <c:v>-60.990999999999985</c:v>
                </c:pt>
                <c:pt idx="20">
                  <c:v>70.199999999999989</c:v>
                </c:pt>
                <c:pt idx="21">
                  <c:v>-27.699999999999989</c:v>
                </c:pt>
                <c:pt idx="22">
                  <c:v>-24.5</c:v>
                </c:pt>
                <c:pt idx="23">
                  <c:v>32</c:v>
                </c:pt>
                <c:pt idx="24">
                  <c:v>-67.5</c:v>
                </c:pt>
                <c:pt idx="25">
                  <c:v>-4.25</c:v>
                </c:pt>
                <c:pt idx="26">
                  <c:v>54</c:v>
                </c:pt>
                <c:pt idx="27">
                  <c:v>-87</c:v>
                </c:pt>
                <c:pt idx="28">
                  <c:v>-55</c:v>
                </c:pt>
                <c:pt idx="29">
                  <c:v>73</c:v>
                </c:pt>
                <c:pt idx="30">
                  <c:v>25</c:v>
                </c:pt>
                <c:pt idx="31">
                  <c:v>25.5</c:v>
                </c:pt>
                <c:pt idx="32">
                  <c:v>25</c:v>
                </c:pt>
                <c:pt idx="33">
                  <c:v>25.5</c:v>
                </c:pt>
                <c:pt idx="34">
                  <c:v>-19</c:v>
                </c:pt>
                <c:pt idx="35">
                  <c:v>-8</c:v>
                </c:pt>
                <c:pt idx="36">
                  <c:v>24</c:v>
                </c:pt>
                <c:pt idx="37">
                  <c:v>61</c:v>
                </c:pt>
                <c:pt idx="38">
                  <c:v>80</c:v>
                </c:pt>
                <c:pt idx="39">
                  <c:v>-57.800000000000011</c:v>
                </c:pt>
                <c:pt idx="40">
                  <c:v>77.5</c:v>
                </c:pt>
                <c:pt idx="41">
                  <c:v>-83.5</c:v>
                </c:pt>
                <c:pt idx="42">
                  <c:v>-75</c:v>
                </c:pt>
                <c:pt idx="43">
                  <c:v>66</c:v>
                </c:pt>
                <c:pt idx="44">
                  <c:v>-56</c:v>
                </c:pt>
                <c:pt idx="45">
                  <c:v>17.900000000000006</c:v>
                </c:pt>
                <c:pt idx="46">
                  <c:v>22.599999999999994</c:v>
                </c:pt>
                <c:pt idx="47">
                  <c:v>-64.800000000000011</c:v>
                </c:pt>
                <c:pt idx="48">
                  <c:v>15.899999999999977</c:v>
                </c:pt>
                <c:pt idx="49">
                  <c:v>-16.899999999999999</c:v>
                </c:pt>
                <c:pt idx="50">
                  <c:v>58.5</c:v>
                </c:pt>
                <c:pt idx="51">
                  <c:v>8.5</c:v>
                </c:pt>
                <c:pt idx="52">
                  <c:v>24.400000000000006</c:v>
                </c:pt>
                <c:pt idx="53">
                  <c:v>60.400000000000006</c:v>
                </c:pt>
                <c:pt idx="54">
                  <c:v>61.699999999999989</c:v>
                </c:pt>
                <c:pt idx="55">
                  <c:v>44.5</c:v>
                </c:pt>
                <c:pt idx="56">
                  <c:v>-30.900000000000006</c:v>
                </c:pt>
                <c:pt idx="57">
                  <c:v>-64.700000000000045</c:v>
                </c:pt>
                <c:pt idx="58">
                  <c:v>2.3000000000000114</c:v>
                </c:pt>
                <c:pt idx="59">
                  <c:v>11.199999999999989</c:v>
                </c:pt>
                <c:pt idx="60">
                  <c:v>-35.600000000000023</c:v>
                </c:pt>
                <c:pt idx="61">
                  <c:v>80.199999999999989</c:v>
                </c:pt>
                <c:pt idx="62">
                  <c:v>70.2</c:v>
                </c:pt>
                <c:pt idx="63">
                  <c:v>19.400000000000006</c:v>
                </c:pt>
                <c:pt idx="64">
                  <c:v>53.5</c:v>
                </c:pt>
                <c:pt idx="65">
                  <c:v>-14.099999999999994</c:v>
                </c:pt>
                <c:pt idx="66">
                  <c:v>62.800000000000011</c:v>
                </c:pt>
                <c:pt idx="67">
                  <c:v>36.599999999999994</c:v>
                </c:pt>
                <c:pt idx="68">
                  <c:v>-37.599999999999994</c:v>
                </c:pt>
                <c:pt idx="69">
                  <c:v>2.5</c:v>
                </c:pt>
                <c:pt idx="70">
                  <c:v>75.5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E4-4865-8A32-1CFA130F6C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4826479"/>
        <c:axId val="978326527"/>
      </c:scatterChart>
      <c:valAx>
        <c:axId val="1524826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78326527"/>
        <c:crosses val="autoZero"/>
        <c:crossBetween val="midCat"/>
      </c:valAx>
      <c:valAx>
        <c:axId val="978326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248264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Arkusz1!$N$2</c:f>
          <c:strCache>
            <c:ptCount val="1"/>
            <c:pt idx="0">
              <c:v>Dec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Arkusz1!$N$5:$N$87</c:f>
              <c:numCache>
                <c:formatCode>0.0</c:formatCode>
                <c:ptCount val="83"/>
                <c:pt idx="0">
                  <c:v>-24.329000000000001</c:v>
                </c:pt>
                <c:pt idx="1">
                  <c:v>-18.686</c:v>
                </c:pt>
                <c:pt idx="2">
                  <c:v>21.026</c:v>
                </c:pt>
                <c:pt idx="3">
                  <c:v>18.858000000000001</c:v>
                </c:pt>
                <c:pt idx="4">
                  <c:v>19.527000000000001</c:v>
                </c:pt>
                <c:pt idx="5">
                  <c:v>-18.465</c:v>
                </c:pt>
                <c:pt idx="6">
                  <c:v>-16.356999999999999</c:v>
                </c:pt>
                <c:pt idx="7">
                  <c:v>18.100999999999999</c:v>
                </c:pt>
                <c:pt idx="8">
                  <c:v>13.670999999999999</c:v>
                </c:pt>
                <c:pt idx="9">
                  <c:v>13.654999999999999</c:v>
                </c:pt>
                <c:pt idx="10">
                  <c:v>-9.9570000000000007</c:v>
                </c:pt>
                <c:pt idx="11">
                  <c:v>-7.33</c:v>
                </c:pt>
                <c:pt idx="12">
                  <c:v>19.87</c:v>
                </c:pt>
                <c:pt idx="13">
                  <c:v>-17.5</c:v>
                </c:pt>
                <c:pt idx="14">
                  <c:v>20</c:v>
                </c:pt>
                <c:pt idx="15">
                  <c:v>15</c:v>
                </c:pt>
                <c:pt idx="16">
                  <c:v>-23.5</c:v>
                </c:pt>
                <c:pt idx="17">
                  <c:v>-23.63</c:v>
                </c:pt>
                <c:pt idx="18">
                  <c:v>-23.7</c:v>
                </c:pt>
                <c:pt idx="19">
                  <c:v>-23.7</c:v>
                </c:pt>
                <c:pt idx="20">
                  <c:v>15</c:v>
                </c:pt>
                <c:pt idx="21">
                  <c:v>-14.3</c:v>
                </c:pt>
                <c:pt idx="22">
                  <c:v>18.2</c:v>
                </c:pt>
                <c:pt idx="23">
                  <c:v>-28</c:v>
                </c:pt>
                <c:pt idx="24">
                  <c:v>-18</c:v>
                </c:pt>
                <c:pt idx="25">
                  <c:v>-28</c:v>
                </c:pt>
                <c:pt idx="26">
                  <c:v>2</c:v>
                </c:pt>
                <c:pt idx="27">
                  <c:v>27</c:v>
                </c:pt>
                <c:pt idx="28">
                  <c:v>-11</c:v>
                </c:pt>
                <c:pt idx="29">
                  <c:v>6</c:v>
                </c:pt>
                <c:pt idx="30">
                  <c:v>-25</c:v>
                </c:pt>
                <c:pt idx="31">
                  <c:v>-25</c:v>
                </c:pt>
                <c:pt idx="32">
                  <c:v>-25</c:v>
                </c:pt>
                <c:pt idx="33">
                  <c:v>-25</c:v>
                </c:pt>
                <c:pt idx="34">
                  <c:v>-19</c:v>
                </c:pt>
                <c:pt idx="35">
                  <c:v>-8.5</c:v>
                </c:pt>
                <c:pt idx="36">
                  <c:v>-20.6</c:v>
                </c:pt>
                <c:pt idx="37">
                  <c:v>-19.600000000000001</c:v>
                </c:pt>
                <c:pt idx="38">
                  <c:v>17</c:v>
                </c:pt>
                <c:pt idx="39">
                  <c:v>-17.3</c:v>
                </c:pt>
                <c:pt idx="40">
                  <c:v>12.5</c:v>
                </c:pt>
                <c:pt idx="41">
                  <c:v>17.899999999999999</c:v>
                </c:pt>
                <c:pt idx="42">
                  <c:v>15.9</c:v>
                </c:pt>
                <c:pt idx="43">
                  <c:v>-18.5</c:v>
                </c:pt>
                <c:pt idx="44">
                  <c:v>20.7</c:v>
                </c:pt>
                <c:pt idx="45">
                  <c:v>-9.1999999999999993</c:v>
                </c:pt>
                <c:pt idx="46">
                  <c:v>-23.9</c:v>
                </c:pt>
                <c:pt idx="47">
                  <c:v>25.2</c:v>
                </c:pt>
                <c:pt idx="48">
                  <c:v>-23.5</c:v>
                </c:pt>
                <c:pt idx="49">
                  <c:v>-9</c:v>
                </c:pt>
                <c:pt idx="50">
                  <c:v>26.1</c:v>
                </c:pt>
                <c:pt idx="51">
                  <c:v>-26.9</c:v>
                </c:pt>
                <c:pt idx="52">
                  <c:v>22.2</c:v>
                </c:pt>
                <c:pt idx="53">
                  <c:v>-1</c:v>
                </c:pt>
                <c:pt idx="54">
                  <c:v>-27.4</c:v>
                </c:pt>
                <c:pt idx="55">
                  <c:v>5.0999999999999996</c:v>
                </c:pt>
                <c:pt idx="56">
                  <c:v>0.2</c:v>
                </c:pt>
                <c:pt idx="57">
                  <c:v>-23.2</c:v>
                </c:pt>
                <c:pt idx="58">
                  <c:v>-20.5</c:v>
                </c:pt>
                <c:pt idx="59">
                  <c:v>26.1</c:v>
                </c:pt>
                <c:pt idx="60">
                  <c:v>-20.5</c:v>
                </c:pt>
                <c:pt idx="61">
                  <c:v>-9.9</c:v>
                </c:pt>
                <c:pt idx="62">
                  <c:v>14.2</c:v>
                </c:pt>
                <c:pt idx="63">
                  <c:v>25.2</c:v>
                </c:pt>
                <c:pt idx="64">
                  <c:v>-12</c:v>
                </c:pt>
                <c:pt idx="65">
                  <c:v>-28</c:v>
                </c:pt>
                <c:pt idx="66">
                  <c:v>-25.6</c:v>
                </c:pt>
                <c:pt idx="67">
                  <c:v>9.8000000000000007</c:v>
                </c:pt>
                <c:pt idx="68">
                  <c:v>28.3</c:v>
                </c:pt>
                <c:pt idx="69">
                  <c:v>-28.2</c:v>
                </c:pt>
                <c:pt idx="70">
                  <c:v>12.5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73-45FF-BBB7-BC8FDDC1A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8337263"/>
        <c:axId val="771769119"/>
      </c:scatterChart>
      <c:valAx>
        <c:axId val="988337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771769119"/>
        <c:crosses val="autoZero"/>
        <c:crossBetween val="midCat"/>
      </c:valAx>
      <c:valAx>
        <c:axId val="771769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883372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Arkusz1!$AI$2</c:f>
          <c:strCache>
            <c:ptCount val="1"/>
            <c:pt idx="0">
              <c:v>|Lat-Dec|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8.0469816272965886E-2"/>
          <c:y val="2.5428331875182269E-2"/>
          <c:w val="0.89019685039370078"/>
          <c:h val="0.7208876494604841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7"/>
            <c:dispRSqr val="0"/>
            <c:dispEq val="0"/>
          </c:trendline>
          <c:yVal>
            <c:numRef>
              <c:f>Arkusz1!$AI$5:$AI$87</c:f>
              <c:numCache>
                <c:formatCode>General</c:formatCode>
                <c:ptCount val="83"/>
                <c:pt idx="0">
                  <c:v>17.429000000000002</c:v>
                </c:pt>
                <c:pt idx="1">
                  <c:v>1.4295000000000009</c:v>
                </c:pt>
                <c:pt idx="2">
                  <c:v>47.025999999999996</c:v>
                </c:pt>
                <c:pt idx="3">
                  <c:v>39.917999999999999</c:v>
                </c:pt>
                <c:pt idx="4">
                  <c:v>37.987000000000002</c:v>
                </c:pt>
                <c:pt idx="5">
                  <c:v>7.4450000000000003</c:v>
                </c:pt>
                <c:pt idx="6">
                  <c:v>1.6730000000000018</c:v>
                </c:pt>
                <c:pt idx="7">
                  <c:v>13.660999999999998</c:v>
                </c:pt>
                <c:pt idx="8">
                  <c:v>23.690999999999999</c:v>
                </c:pt>
                <c:pt idx="9">
                  <c:v>24.204999999999998</c:v>
                </c:pt>
                <c:pt idx="10">
                  <c:v>37.826999999999998</c:v>
                </c:pt>
                <c:pt idx="11">
                  <c:v>12.340000000000002</c:v>
                </c:pt>
                <c:pt idx="12">
                  <c:v>23.808600000000002</c:v>
                </c:pt>
                <c:pt idx="13">
                  <c:v>72.37360000000001</c:v>
                </c:pt>
                <c:pt idx="14">
                  <c:v>29.784300000000002</c:v>
                </c:pt>
                <c:pt idx="15">
                  <c:v>36.611000000000004</c:v>
                </c:pt>
                <c:pt idx="16">
                  <c:v>3.3030000000000008</c:v>
                </c:pt>
                <c:pt idx="17">
                  <c:v>30.405999999999999</c:v>
                </c:pt>
                <c:pt idx="18">
                  <c:v>30.196999999999999</c:v>
                </c:pt>
                <c:pt idx="19">
                  <c:v>30.417999999999999</c:v>
                </c:pt>
                <c:pt idx="20">
                  <c:v>32.239000000000004</c:v>
                </c:pt>
                <c:pt idx="21">
                  <c:v>39.900000000000006</c:v>
                </c:pt>
                <c:pt idx="22">
                  <c:v>35.700000000000003</c:v>
                </c:pt>
                <c:pt idx="23">
                  <c:v>22.5</c:v>
                </c:pt>
                <c:pt idx="24">
                  <c:v>1.8999999999999986</c:v>
                </c:pt>
                <c:pt idx="25">
                  <c:v>33.299999999999997</c:v>
                </c:pt>
                <c:pt idx="26">
                  <c:v>0.39999999999999991</c:v>
                </c:pt>
                <c:pt idx="27">
                  <c:v>44.6</c:v>
                </c:pt>
                <c:pt idx="28">
                  <c:v>3.4000000000000004</c:v>
                </c:pt>
                <c:pt idx="29">
                  <c:v>54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3</c:v>
                </c:pt>
                <c:pt idx="34">
                  <c:v>63</c:v>
                </c:pt>
                <c:pt idx="35">
                  <c:v>37.356000000000002</c:v>
                </c:pt>
                <c:pt idx="36">
                  <c:v>7.3999999999999986</c:v>
                </c:pt>
                <c:pt idx="37">
                  <c:v>63.6</c:v>
                </c:pt>
                <c:pt idx="38">
                  <c:v>12</c:v>
                </c:pt>
                <c:pt idx="39">
                  <c:v>49.3</c:v>
                </c:pt>
                <c:pt idx="40">
                  <c:v>33.5</c:v>
                </c:pt>
                <c:pt idx="41">
                  <c:v>24.9</c:v>
                </c:pt>
                <c:pt idx="42">
                  <c:v>3.0999999999999996</c:v>
                </c:pt>
                <c:pt idx="43">
                  <c:v>60.5</c:v>
                </c:pt>
                <c:pt idx="44">
                  <c:v>34.700000000000003</c:v>
                </c:pt>
                <c:pt idx="45">
                  <c:v>8.8000000000000007</c:v>
                </c:pt>
                <c:pt idx="46">
                  <c:v>1.8999999999999986</c:v>
                </c:pt>
                <c:pt idx="47">
                  <c:v>46.2</c:v>
                </c:pt>
                <c:pt idx="48">
                  <c:v>3.5</c:v>
                </c:pt>
                <c:pt idx="49">
                  <c:v>2</c:v>
                </c:pt>
                <c:pt idx="50">
                  <c:v>33.1</c:v>
                </c:pt>
                <c:pt idx="51">
                  <c:v>75.900000000000006</c:v>
                </c:pt>
                <c:pt idx="52">
                  <c:v>14.2</c:v>
                </c:pt>
                <c:pt idx="53">
                  <c:v>21</c:v>
                </c:pt>
                <c:pt idx="54">
                  <c:v>7.3999999999999986</c:v>
                </c:pt>
                <c:pt idx="55">
                  <c:v>23.9</c:v>
                </c:pt>
                <c:pt idx="56">
                  <c:v>7.8</c:v>
                </c:pt>
                <c:pt idx="57">
                  <c:v>57.2</c:v>
                </c:pt>
                <c:pt idx="58">
                  <c:v>48.5</c:v>
                </c:pt>
                <c:pt idx="59">
                  <c:v>22.1</c:v>
                </c:pt>
                <c:pt idx="60">
                  <c:v>15.5</c:v>
                </c:pt>
                <c:pt idx="61">
                  <c:v>16.100000000000001</c:v>
                </c:pt>
                <c:pt idx="62">
                  <c:v>37.799999999999997</c:v>
                </c:pt>
                <c:pt idx="63">
                  <c:v>27.2</c:v>
                </c:pt>
                <c:pt idx="64">
                  <c:v>39</c:v>
                </c:pt>
                <c:pt idx="65">
                  <c:v>21</c:v>
                </c:pt>
                <c:pt idx="66">
                  <c:v>2.6000000000000014</c:v>
                </c:pt>
                <c:pt idx="67">
                  <c:v>16.2</c:v>
                </c:pt>
                <c:pt idx="68">
                  <c:v>38.299999999999997</c:v>
                </c:pt>
                <c:pt idx="69">
                  <c:v>7.1999999999999993</c:v>
                </c:pt>
                <c:pt idx="70">
                  <c:v>21.5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48-46DD-A3C8-4C7D47F2BC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5534943"/>
        <c:axId val="989326031"/>
      </c:scatterChart>
      <c:valAx>
        <c:axId val="9855349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89326031"/>
        <c:crosses val="autoZero"/>
        <c:crossBetween val="midCat"/>
      </c:valAx>
      <c:valAx>
        <c:axId val="989326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855349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Arkusz1!$P$2</c:f>
          <c:strCache>
            <c:ptCount val="1"/>
            <c:pt idx="0">
              <c:v>|Dec|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movingAvg"/>
            <c:period val="7"/>
            <c:dispRSqr val="0"/>
            <c:dispEq val="0"/>
          </c:trendline>
          <c:yVal>
            <c:numRef>
              <c:f>Arkusz1!$P$5:$P$87</c:f>
              <c:numCache>
                <c:formatCode>0.0</c:formatCode>
                <c:ptCount val="83"/>
                <c:pt idx="0">
                  <c:v>24.329000000000001</c:v>
                </c:pt>
                <c:pt idx="1">
                  <c:v>18.686</c:v>
                </c:pt>
                <c:pt idx="2">
                  <c:v>21.026</c:v>
                </c:pt>
                <c:pt idx="3">
                  <c:v>18.858000000000001</c:v>
                </c:pt>
                <c:pt idx="4">
                  <c:v>19.527000000000001</c:v>
                </c:pt>
                <c:pt idx="5">
                  <c:v>18.465</c:v>
                </c:pt>
                <c:pt idx="6">
                  <c:v>16.356999999999999</c:v>
                </c:pt>
                <c:pt idx="7">
                  <c:v>18.100999999999999</c:v>
                </c:pt>
                <c:pt idx="8">
                  <c:v>13.670999999999999</c:v>
                </c:pt>
                <c:pt idx="9">
                  <c:v>13.654999999999999</c:v>
                </c:pt>
                <c:pt idx="10">
                  <c:v>9.9570000000000007</c:v>
                </c:pt>
                <c:pt idx="11">
                  <c:v>7.33</c:v>
                </c:pt>
                <c:pt idx="12">
                  <c:v>19.87</c:v>
                </c:pt>
                <c:pt idx="13">
                  <c:v>17.5</c:v>
                </c:pt>
                <c:pt idx="14">
                  <c:v>20</c:v>
                </c:pt>
                <c:pt idx="15">
                  <c:v>15</c:v>
                </c:pt>
                <c:pt idx="16">
                  <c:v>23.5</c:v>
                </c:pt>
                <c:pt idx="17">
                  <c:v>23.63</c:v>
                </c:pt>
                <c:pt idx="18">
                  <c:v>23.7</c:v>
                </c:pt>
                <c:pt idx="19">
                  <c:v>23.7</c:v>
                </c:pt>
                <c:pt idx="20">
                  <c:v>15</c:v>
                </c:pt>
                <c:pt idx="21">
                  <c:v>14.3</c:v>
                </c:pt>
                <c:pt idx="22">
                  <c:v>18.2</c:v>
                </c:pt>
                <c:pt idx="23">
                  <c:v>28</c:v>
                </c:pt>
                <c:pt idx="24">
                  <c:v>18</c:v>
                </c:pt>
                <c:pt idx="25">
                  <c:v>28</c:v>
                </c:pt>
                <c:pt idx="26">
                  <c:v>2</c:v>
                </c:pt>
                <c:pt idx="27">
                  <c:v>27</c:v>
                </c:pt>
                <c:pt idx="28">
                  <c:v>11</c:v>
                </c:pt>
                <c:pt idx="29">
                  <c:v>6</c:v>
                </c:pt>
                <c:pt idx="30">
                  <c:v>25</c:v>
                </c:pt>
                <c:pt idx="31">
                  <c:v>25</c:v>
                </c:pt>
                <c:pt idx="32">
                  <c:v>25</c:v>
                </c:pt>
                <c:pt idx="33">
                  <c:v>25</c:v>
                </c:pt>
                <c:pt idx="34">
                  <c:v>19</c:v>
                </c:pt>
                <c:pt idx="35">
                  <c:v>8.5</c:v>
                </c:pt>
                <c:pt idx="36">
                  <c:v>20.6</c:v>
                </c:pt>
                <c:pt idx="37">
                  <c:v>19.600000000000001</c:v>
                </c:pt>
                <c:pt idx="38">
                  <c:v>17</c:v>
                </c:pt>
                <c:pt idx="39">
                  <c:v>17.3</c:v>
                </c:pt>
                <c:pt idx="40">
                  <c:v>12.5</c:v>
                </c:pt>
                <c:pt idx="41">
                  <c:v>17.899999999999999</c:v>
                </c:pt>
                <c:pt idx="42">
                  <c:v>15.9</c:v>
                </c:pt>
                <c:pt idx="43">
                  <c:v>18.5</c:v>
                </c:pt>
                <c:pt idx="44">
                  <c:v>20.7</c:v>
                </c:pt>
                <c:pt idx="45">
                  <c:v>9.1999999999999993</c:v>
                </c:pt>
                <c:pt idx="46">
                  <c:v>23.9</c:v>
                </c:pt>
                <c:pt idx="47">
                  <c:v>25.2</c:v>
                </c:pt>
                <c:pt idx="48">
                  <c:v>23.5</c:v>
                </c:pt>
                <c:pt idx="49">
                  <c:v>9</c:v>
                </c:pt>
                <c:pt idx="50">
                  <c:v>26.1</c:v>
                </c:pt>
                <c:pt idx="51">
                  <c:v>26.9</c:v>
                </c:pt>
                <c:pt idx="52">
                  <c:v>22.2</c:v>
                </c:pt>
                <c:pt idx="53">
                  <c:v>1</c:v>
                </c:pt>
                <c:pt idx="54">
                  <c:v>27.4</c:v>
                </c:pt>
                <c:pt idx="55">
                  <c:v>5.0999999999999996</c:v>
                </c:pt>
                <c:pt idx="56">
                  <c:v>0.2</c:v>
                </c:pt>
                <c:pt idx="57">
                  <c:v>23.2</c:v>
                </c:pt>
                <c:pt idx="58">
                  <c:v>20.5</c:v>
                </c:pt>
                <c:pt idx="59">
                  <c:v>26.1</c:v>
                </c:pt>
                <c:pt idx="60">
                  <c:v>20.5</c:v>
                </c:pt>
                <c:pt idx="61">
                  <c:v>9.9</c:v>
                </c:pt>
                <c:pt idx="62">
                  <c:v>14.2</c:v>
                </c:pt>
                <c:pt idx="63">
                  <c:v>25.2</c:v>
                </c:pt>
                <c:pt idx="64">
                  <c:v>12</c:v>
                </c:pt>
                <c:pt idx="65">
                  <c:v>28</c:v>
                </c:pt>
                <c:pt idx="66">
                  <c:v>25.6</c:v>
                </c:pt>
                <c:pt idx="67">
                  <c:v>9.8000000000000007</c:v>
                </c:pt>
                <c:pt idx="68">
                  <c:v>28.3</c:v>
                </c:pt>
                <c:pt idx="69">
                  <c:v>28.2</c:v>
                </c:pt>
                <c:pt idx="70">
                  <c:v>12.5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B22-4E09-92A5-02E7E9A763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7082783"/>
        <c:axId val="1525917311"/>
      </c:scatterChart>
      <c:valAx>
        <c:axId val="1667082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25917311"/>
        <c:crosses val="autoZero"/>
        <c:crossBetween val="midCat"/>
      </c:valAx>
      <c:valAx>
        <c:axId val="1525917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670827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Arkusz1!$AN$2</c:f>
          <c:strCache>
            <c:ptCount val="1"/>
            <c:pt idx="0">
              <c:v>|minΔ|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rgbClr val="FF0000"/>
                </a:solidFill>
                <a:prstDash val="sysDot"/>
              </a:ln>
              <a:effectLst/>
            </c:spPr>
            <c:trendlineType val="movingAvg"/>
            <c:period val="7"/>
            <c:dispRSqr val="0"/>
            <c:dispEq val="0"/>
          </c:trendline>
          <c:yVal>
            <c:numRef>
              <c:f>Arkusz1!$AN$5:$AN$87</c:f>
              <c:numCache>
                <c:formatCode>0.0</c:formatCode>
                <c:ptCount val="83"/>
                <c:pt idx="0">
                  <c:v>85.6</c:v>
                </c:pt>
                <c:pt idx="1">
                  <c:v>66.237300000000005</c:v>
                </c:pt>
                <c:pt idx="2">
                  <c:v>40.699999999999989</c:v>
                </c:pt>
                <c:pt idx="3">
                  <c:v>42.54000000000002</c:v>
                </c:pt>
                <c:pt idx="4">
                  <c:v>81.34</c:v>
                </c:pt>
                <c:pt idx="5">
                  <c:v>87.38000000000001</c:v>
                </c:pt>
                <c:pt idx="6">
                  <c:v>89.28</c:v>
                </c:pt>
                <c:pt idx="7">
                  <c:v>66.670000000000016</c:v>
                </c:pt>
                <c:pt idx="8">
                  <c:v>71.949999999999989</c:v>
                </c:pt>
                <c:pt idx="9">
                  <c:v>73.430000000000007</c:v>
                </c:pt>
                <c:pt idx="10">
                  <c:v>10.939999999999998</c:v>
                </c:pt>
                <c:pt idx="11">
                  <c:v>4.8700000000000045</c:v>
                </c:pt>
                <c:pt idx="12">
                  <c:v>42.017700000000019</c:v>
                </c:pt>
                <c:pt idx="13">
                  <c:v>73.680499999999967</c:v>
                </c:pt>
                <c:pt idx="14">
                  <c:v>53.126000000000005</c:v>
                </c:pt>
                <c:pt idx="15">
                  <c:v>81.5</c:v>
                </c:pt>
                <c:pt idx="16">
                  <c:v>55.636000000000003</c:v>
                </c:pt>
                <c:pt idx="17">
                  <c:v>44.84099999999998</c:v>
                </c:pt>
                <c:pt idx="18">
                  <c:v>50.21999999999997</c:v>
                </c:pt>
                <c:pt idx="19">
                  <c:v>60.990999999999985</c:v>
                </c:pt>
                <c:pt idx="20">
                  <c:v>70.199999999999989</c:v>
                </c:pt>
                <c:pt idx="21">
                  <c:v>27.699999999999989</c:v>
                </c:pt>
                <c:pt idx="22">
                  <c:v>24.5</c:v>
                </c:pt>
                <c:pt idx="23">
                  <c:v>32</c:v>
                </c:pt>
                <c:pt idx="24">
                  <c:v>67.5</c:v>
                </c:pt>
                <c:pt idx="25">
                  <c:v>4.25</c:v>
                </c:pt>
                <c:pt idx="26">
                  <c:v>54</c:v>
                </c:pt>
                <c:pt idx="27">
                  <c:v>87</c:v>
                </c:pt>
                <c:pt idx="28">
                  <c:v>55</c:v>
                </c:pt>
                <c:pt idx="29">
                  <c:v>73</c:v>
                </c:pt>
                <c:pt idx="30">
                  <c:v>25</c:v>
                </c:pt>
                <c:pt idx="31">
                  <c:v>25.5</c:v>
                </c:pt>
                <c:pt idx="32">
                  <c:v>25</c:v>
                </c:pt>
                <c:pt idx="33">
                  <c:v>25.5</c:v>
                </c:pt>
                <c:pt idx="34">
                  <c:v>19</c:v>
                </c:pt>
                <c:pt idx="35">
                  <c:v>8</c:v>
                </c:pt>
                <c:pt idx="36">
                  <c:v>24</c:v>
                </c:pt>
                <c:pt idx="37">
                  <c:v>61</c:v>
                </c:pt>
                <c:pt idx="38">
                  <c:v>80</c:v>
                </c:pt>
                <c:pt idx="39">
                  <c:v>57.800000000000011</c:v>
                </c:pt>
                <c:pt idx="40">
                  <c:v>77.5</c:v>
                </c:pt>
                <c:pt idx="41">
                  <c:v>83.5</c:v>
                </c:pt>
                <c:pt idx="42">
                  <c:v>75</c:v>
                </c:pt>
                <c:pt idx="43">
                  <c:v>66</c:v>
                </c:pt>
                <c:pt idx="44">
                  <c:v>56</c:v>
                </c:pt>
                <c:pt idx="45">
                  <c:v>17.900000000000006</c:v>
                </c:pt>
                <c:pt idx="46">
                  <c:v>22.599999999999994</c:v>
                </c:pt>
                <c:pt idx="47">
                  <c:v>64.800000000000011</c:v>
                </c:pt>
                <c:pt idx="48">
                  <c:v>15.899999999999977</c:v>
                </c:pt>
                <c:pt idx="49">
                  <c:v>16.899999999999999</c:v>
                </c:pt>
                <c:pt idx="50">
                  <c:v>58.5</c:v>
                </c:pt>
                <c:pt idx="51">
                  <c:v>8.5</c:v>
                </c:pt>
                <c:pt idx="52">
                  <c:v>24.400000000000006</c:v>
                </c:pt>
                <c:pt idx="53">
                  <c:v>60.400000000000006</c:v>
                </c:pt>
                <c:pt idx="54">
                  <c:v>61.699999999999989</c:v>
                </c:pt>
                <c:pt idx="55">
                  <c:v>44.5</c:v>
                </c:pt>
                <c:pt idx="56">
                  <c:v>30.900000000000006</c:v>
                </c:pt>
                <c:pt idx="57">
                  <c:v>64.700000000000045</c:v>
                </c:pt>
                <c:pt idx="58">
                  <c:v>2.3000000000000114</c:v>
                </c:pt>
                <c:pt idx="59">
                  <c:v>11.199999999999989</c:v>
                </c:pt>
                <c:pt idx="60">
                  <c:v>35.600000000000023</c:v>
                </c:pt>
                <c:pt idx="61">
                  <c:v>80.199999999999989</c:v>
                </c:pt>
                <c:pt idx="62">
                  <c:v>70.2</c:v>
                </c:pt>
                <c:pt idx="63">
                  <c:v>19.400000000000006</c:v>
                </c:pt>
                <c:pt idx="64">
                  <c:v>53.5</c:v>
                </c:pt>
                <c:pt idx="65">
                  <c:v>14.099999999999994</c:v>
                </c:pt>
                <c:pt idx="66">
                  <c:v>62.800000000000011</c:v>
                </c:pt>
                <c:pt idx="67">
                  <c:v>36.599999999999994</c:v>
                </c:pt>
                <c:pt idx="68">
                  <c:v>37.599999999999994</c:v>
                </c:pt>
                <c:pt idx="69">
                  <c:v>2.5</c:v>
                </c:pt>
                <c:pt idx="70">
                  <c:v>75.5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1A-455F-AF46-0A63FAF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7079423"/>
        <c:axId val="978325039"/>
      </c:scatterChart>
      <c:valAx>
        <c:axId val="1667079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78325039"/>
        <c:crosses val="autoZero"/>
        <c:crossBetween val="midCat"/>
      </c:valAx>
      <c:valAx>
        <c:axId val="9783250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670794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1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Moon declination during deep earthquakes</a:t>
            </a:r>
          </a:p>
        </c:rich>
      </c:tx>
      <c:layout>
        <c:manualLayout>
          <c:xMode val="edge"/>
          <c:yMode val="edge"/>
          <c:x val="0.2378093854161778"/>
          <c:y val="1.19766796658252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1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0.19821987869034691"/>
          <c:y val="0.13497737521198527"/>
          <c:w val="0.78282269836181684"/>
          <c:h val="0.65525496364878877"/>
        </c:manualLayout>
      </c:layout>
      <c:barChart>
        <c:barDir val="bar"/>
        <c:grouping val="clustered"/>
        <c:varyColors val="0"/>
        <c:ser>
          <c:idx val="0"/>
          <c:order val="0"/>
          <c:tx>
            <c:v>[°stopnie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Arkusz1!$Q$2:$W$2</c:f>
              <c:strCache>
                <c:ptCount val="7"/>
                <c:pt idx="0">
                  <c:v>0&lt;|dec|&lt;4</c:v>
                </c:pt>
                <c:pt idx="1">
                  <c:v>4&lt;|dec|&lt;8</c:v>
                </c:pt>
                <c:pt idx="2">
                  <c:v>8&lt;|dec|&lt;12</c:v>
                </c:pt>
                <c:pt idx="3">
                  <c:v>12&lt;|dec|&lt;16</c:v>
                </c:pt>
                <c:pt idx="4">
                  <c:v>16&lt;|dec|&lt;20</c:v>
                </c:pt>
                <c:pt idx="5">
                  <c:v>20&lt;|dec|&lt;24</c:v>
                </c:pt>
                <c:pt idx="6">
                  <c:v>24&lt;|dec|&lt;28,3</c:v>
                </c:pt>
              </c:strCache>
            </c:strRef>
          </c:cat>
          <c:val>
            <c:numRef>
              <c:f>Arkusz1!$Q$3:$W$3</c:f>
              <c:numCache>
                <c:formatCode>0</c:formatCode>
                <c:ptCount val="7"/>
                <c:pt idx="0">
                  <c:v>3</c:v>
                </c:pt>
                <c:pt idx="1">
                  <c:v>3</c:v>
                </c:pt>
                <c:pt idx="2">
                  <c:v>7</c:v>
                </c:pt>
                <c:pt idx="3">
                  <c:v>9</c:v>
                </c:pt>
                <c:pt idx="4">
                  <c:v>16</c:v>
                </c:pt>
                <c:pt idx="5">
                  <c:v>13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2F-4CCC-B45E-B31CC51AAA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17006015"/>
        <c:axId val="1417010159"/>
      </c:barChart>
      <c:catAx>
        <c:axId val="141700601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Moon declination [°]</a:t>
                </a:r>
              </a:p>
            </c:rich>
          </c:tx>
          <c:layout>
            <c:manualLayout>
              <c:xMode val="edge"/>
              <c:yMode val="edge"/>
              <c:x val="7.2606327477028991E-3"/>
              <c:y val="0.2247833256484600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417010159"/>
        <c:crosses val="autoZero"/>
        <c:auto val="1"/>
        <c:lblAlgn val="ctr"/>
        <c:lblOffset val="100"/>
        <c:noMultiLvlLbl val="0"/>
      </c:catAx>
      <c:valAx>
        <c:axId val="14170101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Number of earthquakes</a:t>
                </a:r>
              </a:p>
            </c:rich>
          </c:tx>
          <c:layout>
            <c:manualLayout>
              <c:xMode val="edge"/>
              <c:yMode val="edge"/>
              <c:x val="0.42640630610400349"/>
              <c:y val="0.907976542802279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4170060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800"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E" sz="1400" b="0" i="0" u="none" strike="noStrike" baseline="0"/>
              <a:t>Distribution of the occurrence of individual ranges of lunar declination</a:t>
            </a:r>
            <a:endParaRPr lang="pl-PL"/>
          </a:p>
        </c:rich>
      </c:tx>
      <c:layout>
        <c:manualLayout>
          <c:xMode val="edge"/>
          <c:yMode val="edge"/>
          <c:x val="1.4652234175904161E-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Arkusz1!$AA$3:$AG$3</c:f>
              <c:numCache>
                <c:formatCode>0</c:formatCode>
                <c:ptCount val="7"/>
                <c:pt idx="0">
                  <c:v>8</c:v>
                </c:pt>
                <c:pt idx="1">
                  <c:v>7</c:v>
                </c:pt>
                <c:pt idx="2">
                  <c:v>9</c:v>
                </c:pt>
                <c:pt idx="3">
                  <c:v>11</c:v>
                </c:pt>
                <c:pt idx="4">
                  <c:v>15</c:v>
                </c:pt>
                <c:pt idx="5">
                  <c:v>12</c:v>
                </c:pt>
                <c:pt idx="6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FA-417D-80DC-DB5C10B2FD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29228495"/>
        <c:axId val="1727153279"/>
      </c:barChart>
      <c:catAx>
        <c:axId val="1729228495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27153279"/>
        <c:crosses val="autoZero"/>
        <c:auto val="1"/>
        <c:lblAlgn val="ctr"/>
        <c:lblOffset val="100"/>
        <c:noMultiLvlLbl val="0"/>
      </c:catAx>
      <c:valAx>
        <c:axId val="17271532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29228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1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The ratio of the number of deep earthquakes to the duration of the Moon's stay in particular declination ranges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1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Arkusz1!$Q$2:$W$2</c:f>
              <c:strCache>
                <c:ptCount val="7"/>
                <c:pt idx="0">
                  <c:v>0&lt;|dec|&lt;4</c:v>
                </c:pt>
                <c:pt idx="1">
                  <c:v>4&lt;|dec|&lt;8</c:v>
                </c:pt>
                <c:pt idx="2">
                  <c:v>8&lt;|dec|&lt;12</c:v>
                </c:pt>
                <c:pt idx="3">
                  <c:v>12&lt;|dec|&lt;16</c:v>
                </c:pt>
                <c:pt idx="4">
                  <c:v>16&lt;|dec|&lt;20</c:v>
                </c:pt>
                <c:pt idx="5">
                  <c:v>20&lt;|dec|&lt;24</c:v>
                </c:pt>
                <c:pt idx="6">
                  <c:v>24&lt;|dec|&lt;28,3</c:v>
                </c:pt>
              </c:strCache>
            </c:strRef>
          </c:cat>
          <c:val>
            <c:numRef>
              <c:f>Arkusz1!$Q$4:$W$4</c:f>
              <c:numCache>
                <c:formatCode>0.0</c:formatCode>
                <c:ptCount val="7"/>
                <c:pt idx="0">
                  <c:v>0.375</c:v>
                </c:pt>
                <c:pt idx="1">
                  <c:v>0.42857142857142855</c:v>
                </c:pt>
                <c:pt idx="2">
                  <c:v>0.77777777777777779</c:v>
                </c:pt>
                <c:pt idx="3">
                  <c:v>0.81818181818181823</c:v>
                </c:pt>
                <c:pt idx="4">
                  <c:v>1.0666666666666667</c:v>
                </c:pt>
                <c:pt idx="5">
                  <c:v>1.0833333333333333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28-4F15-9B68-8C40C8F6E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5987727"/>
        <c:axId val="1591903071"/>
      </c:barChart>
      <c:catAx>
        <c:axId val="13059877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Moon declination [°]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1903071"/>
        <c:crosses val="autoZero"/>
        <c:auto val="1"/>
        <c:lblAlgn val="ctr"/>
        <c:lblOffset val="100"/>
        <c:noMultiLvlLbl val="0"/>
      </c:catAx>
      <c:valAx>
        <c:axId val="15919030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The number of earthquakes in relation to the time the Moon stays in a given declination range</a:t>
                </a:r>
              </a:p>
            </c:rich>
          </c:tx>
          <c:layout>
            <c:manualLayout>
              <c:xMode val="edge"/>
              <c:yMode val="edge"/>
              <c:x val="0.15994896172934342"/>
              <c:y val="0.8628053278963394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3059877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800"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5</xdr:row>
      <xdr:rowOff>0</xdr:rowOff>
    </xdr:from>
    <xdr:to>
      <xdr:col>11</xdr:col>
      <xdr:colOff>152400</xdr:colOff>
      <xdr:row>5</xdr:row>
      <xdr:rowOff>152400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81E14471-D075-59F7-0FE9-23177162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581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41</xdr:col>
      <xdr:colOff>48296</xdr:colOff>
      <xdr:row>8</xdr:row>
      <xdr:rowOff>191305</xdr:rowOff>
    </xdr:from>
    <xdr:to>
      <xdr:col>49</xdr:col>
      <xdr:colOff>99275</xdr:colOff>
      <xdr:row>23</xdr:row>
      <xdr:rowOff>50174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A51AB2B1-C2B3-3E33-CE07-9D262E064C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531253</xdr:colOff>
      <xdr:row>8</xdr:row>
      <xdr:rowOff>177889</xdr:rowOff>
    </xdr:from>
    <xdr:to>
      <xdr:col>56</xdr:col>
      <xdr:colOff>273676</xdr:colOff>
      <xdr:row>23</xdr:row>
      <xdr:rowOff>36758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58B20484-5BD5-4549-F6CE-BF051122C3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48</xdr:col>
      <xdr:colOff>531253</xdr:colOff>
      <xdr:row>23</xdr:row>
      <xdr:rowOff>43735</xdr:rowOff>
    </xdr:from>
    <xdr:to>
      <xdr:col>56</xdr:col>
      <xdr:colOff>273676</xdr:colOff>
      <xdr:row>36</xdr:row>
      <xdr:rowOff>157499</xdr:rowOff>
    </xdr:to>
    <xdr:graphicFrame macro="">
      <xdr:nvGraphicFramePr>
        <xdr:cNvPr id="5" name="Wykres 4">
          <a:extLst>
            <a:ext uri="{FF2B5EF4-FFF2-40B4-BE49-F238E27FC236}">
              <a16:creationId xmlns:a16="http://schemas.microsoft.com/office/drawing/2014/main" id="{C9F528CC-3040-A927-9494-66DA67C935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41</xdr:col>
      <xdr:colOff>115372</xdr:colOff>
      <xdr:row>23</xdr:row>
      <xdr:rowOff>70565</xdr:rowOff>
    </xdr:from>
    <xdr:to>
      <xdr:col>49</xdr:col>
      <xdr:colOff>166352</xdr:colOff>
      <xdr:row>36</xdr:row>
      <xdr:rowOff>184329</xdr:rowOff>
    </xdr:to>
    <xdr:graphicFrame macro="">
      <xdr:nvGraphicFramePr>
        <xdr:cNvPr id="6" name="Wykres 5">
          <a:extLst>
            <a:ext uri="{FF2B5EF4-FFF2-40B4-BE49-F238E27FC236}">
              <a16:creationId xmlns:a16="http://schemas.microsoft.com/office/drawing/2014/main" id="{362430DD-1747-7320-4B67-14F1C6BD7F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8049</xdr:colOff>
      <xdr:row>37</xdr:row>
      <xdr:rowOff>83982</xdr:rowOff>
    </xdr:from>
    <xdr:to>
      <xdr:col>49</xdr:col>
      <xdr:colOff>300506</xdr:colOff>
      <xdr:row>49</xdr:row>
      <xdr:rowOff>9928</xdr:rowOff>
    </xdr:to>
    <xdr:graphicFrame macro="">
      <xdr:nvGraphicFramePr>
        <xdr:cNvPr id="8" name="Wykres 7">
          <a:extLst>
            <a:ext uri="{FF2B5EF4-FFF2-40B4-BE49-F238E27FC236}">
              <a16:creationId xmlns:a16="http://schemas.microsoft.com/office/drawing/2014/main" id="{EB924960-A010-5EB2-7821-47BF2BC5A7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1684986</xdr:colOff>
      <xdr:row>2</xdr:row>
      <xdr:rowOff>10732</xdr:rowOff>
    </xdr:from>
    <xdr:to>
      <xdr:col>26</xdr:col>
      <xdr:colOff>418563</xdr:colOff>
      <xdr:row>26</xdr:row>
      <xdr:rowOff>10731</xdr:rowOff>
    </xdr:to>
    <xdr:graphicFrame macro="">
      <xdr:nvGraphicFramePr>
        <xdr:cNvPr id="7" name="Wykres 6">
          <a:extLst>
            <a:ext uri="{FF2B5EF4-FFF2-40B4-BE49-F238E27FC236}">
              <a16:creationId xmlns:a16="http://schemas.microsoft.com/office/drawing/2014/main" id="{B2999810-D522-F3DC-57D5-613E715846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24</xdr:col>
      <xdr:colOff>163669</xdr:colOff>
      <xdr:row>28</xdr:row>
      <xdr:rowOff>153742</xdr:rowOff>
    </xdr:from>
    <xdr:to>
      <xdr:col>29</xdr:col>
      <xdr:colOff>643943</xdr:colOff>
      <xdr:row>43</xdr:row>
      <xdr:rowOff>47493</xdr:rowOff>
    </xdr:to>
    <xdr:graphicFrame macro="">
      <xdr:nvGraphicFramePr>
        <xdr:cNvPr id="9" name="Wykres 8">
          <a:extLst>
            <a:ext uri="{FF2B5EF4-FFF2-40B4-BE49-F238E27FC236}">
              <a16:creationId xmlns:a16="http://schemas.microsoft.com/office/drawing/2014/main" id="{CCD3D742-6BE2-672F-3E9B-11B3245C40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448078</xdr:colOff>
      <xdr:row>26</xdr:row>
      <xdr:rowOff>107322</xdr:rowOff>
    </xdr:from>
    <xdr:to>
      <xdr:col>23</xdr:col>
      <xdr:colOff>21464</xdr:colOff>
      <xdr:row>45</xdr:row>
      <xdr:rowOff>31391</xdr:rowOff>
    </xdr:to>
    <xdr:graphicFrame macro="">
      <xdr:nvGraphicFramePr>
        <xdr:cNvPr id="10" name="Wykres 9">
          <a:extLst>
            <a:ext uri="{FF2B5EF4-FFF2-40B4-BE49-F238E27FC236}">
              <a16:creationId xmlns:a16="http://schemas.microsoft.com/office/drawing/2014/main" id="{96862CF6-DF9D-97DD-BBD8-6EE8C6C150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volcanodiscovery.com/earthquakes/stats/-20.1/-178.4/500/3d.html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volcanodiscovery.com/earthquakes/stats/27.9/140.4/500/3d.html" TargetMode="External"/><Relationship Id="rId1" Type="http://schemas.openxmlformats.org/officeDocument/2006/relationships/hyperlink" Target="https://www.volcanodiscovery.com/earthquakes/stats/27.9/140.4/500/3d.html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volcanodiscovery.com/earthquakes/stats/-3.9/153.9/500/3d.html" TargetMode="External"/><Relationship Id="rId4" Type="http://schemas.openxmlformats.org/officeDocument/2006/relationships/hyperlink" Target="https://www.volcanodiscovery.com/earthquakes/stats/-18.5/179.3/500/3d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8B5DF-D4BA-468A-AB19-B21B7C7F2350}">
  <dimension ref="A1:AT98"/>
  <sheetViews>
    <sheetView tabSelected="1" topLeftCell="R13" zoomScale="71" zoomScaleNormal="71" workbookViewId="0">
      <selection activeCell="H3" sqref="H3"/>
    </sheetView>
  </sheetViews>
  <sheetFormatPr defaultRowHeight="15.6" x14ac:dyDescent="0.3"/>
  <cols>
    <col min="1" max="2" width="5.33203125" customWidth="1"/>
    <col min="6" max="6" width="15" bestFit="1" customWidth="1"/>
    <col min="7" max="8" width="15" customWidth="1"/>
    <col min="9" max="9" width="10.109375" bestFit="1" customWidth="1"/>
    <col min="10" max="10" width="10.109375" customWidth="1"/>
    <col min="11" max="11" width="9.109375" style="6"/>
    <col min="12" max="12" width="9.109375" style="7"/>
    <col min="14" max="14" width="9.109375" style="43"/>
    <col min="15" max="15" width="9.109375" style="39"/>
    <col min="16" max="16" width="26.44140625" style="12" bestFit="1" customWidth="1"/>
    <col min="17" max="18" width="14" style="12" bestFit="1" customWidth="1"/>
    <col min="19" max="19" width="15" style="12" bestFit="1" customWidth="1"/>
    <col min="20" max="22" width="16" style="12" bestFit="1" customWidth="1"/>
    <col min="23" max="23" width="12.33203125" style="12" bestFit="1" customWidth="1"/>
    <col min="24" max="33" width="12.33203125" style="12" customWidth="1"/>
    <col min="34" max="35" width="9.109375" style="1"/>
    <col min="36" max="36" width="9.109375" style="5"/>
    <col min="37" max="37" width="9.109375" style="1"/>
    <col min="38" max="38" width="9.109375" style="5"/>
    <col min="39" max="39" width="9.109375" style="9"/>
    <col min="40" max="41" width="9.109375" style="1"/>
    <col min="42" max="42" width="3.5546875" style="1" customWidth="1"/>
    <col min="46" max="46" width="9.88671875" bestFit="1" customWidth="1"/>
  </cols>
  <sheetData>
    <row r="1" spans="1:46" x14ac:dyDescent="0.3">
      <c r="D1" t="s">
        <v>88</v>
      </c>
      <c r="H1" s="52">
        <f>H4/71</f>
        <v>0.6901408450704225</v>
      </c>
      <c r="M1" s="8"/>
      <c r="N1" s="42" cm="1">
        <f t="array" ref="N1">AVERAGE(ABS(N5:N18))</f>
        <v>16.952285714285715</v>
      </c>
      <c r="O1" s="1">
        <f>STDEV(AI5:AI18)</f>
        <v>19.679391450193403</v>
      </c>
      <c r="P1" s="12" t="s">
        <v>89</v>
      </c>
      <c r="AH1" s="1">
        <f>STDEV(N5:N18)</f>
        <v>18.130093931858767</v>
      </c>
      <c r="AI1" s="9">
        <f>AVERAGE(AI5:AI18)</f>
        <v>25.772407142857141</v>
      </c>
      <c r="AJ1" s="5" t="s">
        <v>90</v>
      </c>
      <c r="AM1" s="9">
        <f>AVERAGE(AM5:AM18)</f>
        <v>15.232864285714284</v>
      </c>
      <c r="AN1" s="9">
        <f>AVERAGE(AN5:AN18)</f>
        <v>59.75967857142858</v>
      </c>
    </row>
    <row r="2" spans="1:46" s="2" customFormat="1" x14ac:dyDescent="0.3">
      <c r="A2" s="2" t="s">
        <v>34</v>
      </c>
      <c r="B2" s="2" t="s">
        <v>109</v>
      </c>
      <c r="C2" s="2" t="s">
        <v>110</v>
      </c>
      <c r="D2" s="2" t="s">
        <v>7</v>
      </c>
      <c r="E2" s="2" t="s">
        <v>3</v>
      </c>
      <c r="F2" s="2" t="s">
        <v>4</v>
      </c>
      <c r="G2" s="2" t="str">
        <f>C2</f>
        <v>max dec</v>
      </c>
      <c r="H2" s="2" t="s">
        <v>111</v>
      </c>
      <c r="I2" s="2" t="s">
        <v>2</v>
      </c>
      <c r="J2" s="2" t="s">
        <v>8</v>
      </c>
      <c r="K2" s="6" t="s">
        <v>0</v>
      </c>
      <c r="L2" s="7" t="s">
        <v>1</v>
      </c>
      <c r="M2" s="8" t="s">
        <v>30</v>
      </c>
      <c r="N2" s="45" t="s">
        <v>5</v>
      </c>
      <c r="O2" s="44" t="s">
        <v>28</v>
      </c>
      <c r="P2" s="38" t="s">
        <v>33</v>
      </c>
      <c r="Q2" s="12" t="s">
        <v>101</v>
      </c>
      <c r="R2" s="12" t="s">
        <v>102</v>
      </c>
      <c r="S2" s="12" t="s">
        <v>103</v>
      </c>
      <c r="T2" s="12" t="s">
        <v>104</v>
      </c>
      <c r="U2" s="12" t="s">
        <v>105</v>
      </c>
      <c r="V2" s="12" t="s">
        <v>106</v>
      </c>
      <c r="W2" s="12" t="s">
        <v>100</v>
      </c>
      <c r="X2" s="12" t="s">
        <v>107</v>
      </c>
      <c r="Y2" s="12" t="s">
        <v>108</v>
      </c>
      <c r="Z2" s="12" t="s">
        <v>92</v>
      </c>
      <c r="AA2" s="12" t="s">
        <v>93</v>
      </c>
      <c r="AB2" s="12" t="s">
        <v>94</v>
      </c>
      <c r="AC2" s="12" t="s">
        <v>95</v>
      </c>
      <c r="AD2" s="12" t="s">
        <v>96</v>
      </c>
      <c r="AE2" s="12" t="s">
        <v>97</v>
      </c>
      <c r="AF2" s="12" t="s">
        <v>98</v>
      </c>
      <c r="AG2" s="12" t="s">
        <v>99</v>
      </c>
      <c r="AH2" s="1" t="s">
        <v>27</v>
      </c>
      <c r="AI2" s="3" t="s">
        <v>26</v>
      </c>
      <c r="AJ2" s="13" t="s">
        <v>29</v>
      </c>
      <c r="AK2" s="4" t="s">
        <v>31</v>
      </c>
      <c r="AL2" s="13" t="s">
        <v>32</v>
      </c>
      <c r="AM2" s="32" t="s">
        <v>91</v>
      </c>
      <c r="AN2" s="10" t="s">
        <v>35</v>
      </c>
      <c r="AO2" s="4" t="s">
        <v>9</v>
      </c>
      <c r="AP2" s="4" t="s">
        <v>12</v>
      </c>
      <c r="AQ2" s="4" t="s">
        <v>18</v>
      </c>
      <c r="AR2" s="4" t="s">
        <v>19</v>
      </c>
    </row>
    <row r="3" spans="1:46" s="2" customFormat="1" x14ac:dyDescent="0.3">
      <c r="C3" s="2">
        <f>MIN(C5:C71)</f>
        <v>-28.8</v>
      </c>
      <c r="H3" s="2">
        <f>AVERAGE(C3:C4)</f>
        <v>-23.65</v>
      </c>
      <c r="K3" s="6">
        <f>AVERAGE(K5:K87)</f>
        <v>-1.0535521126760568</v>
      </c>
      <c r="L3" s="6">
        <f t="shared" ref="L3:AN3" si="0">AVERAGE(L5:L87)</f>
        <v>40.086452112676049</v>
      </c>
      <c r="M3" s="6">
        <f t="shared" si="0"/>
        <v>177.94171690140845</v>
      </c>
      <c r="N3" s="46">
        <f>AVERAGE(N5:N87)</f>
        <v>-4.1119154929577473</v>
      </c>
      <c r="O3" s="6">
        <f t="shared" si="0"/>
        <v>182.4894366197183</v>
      </c>
      <c r="P3" s="33">
        <f t="shared" si="0"/>
        <v>18.388197183098594</v>
      </c>
      <c r="Q3" s="36">
        <f>SUM(Q5:Q87)</f>
        <v>3</v>
      </c>
      <c r="R3" s="36">
        <f t="shared" ref="R3:W3" si="1">SUM(R5:R87)</f>
        <v>3</v>
      </c>
      <c r="S3" s="36">
        <f t="shared" si="1"/>
        <v>7</v>
      </c>
      <c r="T3" s="36">
        <f t="shared" si="1"/>
        <v>9</v>
      </c>
      <c r="U3" s="36">
        <f t="shared" si="1"/>
        <v>16</v>
      </c>
      <c r="V3" s="36">
        <f t="shared" si="1"/>
        <v>13</v>
      </c>
      <c r="W3" s="36">
        <f t="shared" si="1"/>
        <v>18</v>
      </c>
      <c r="X3" s="36"/>
      <c r="Y3" s="36">
        <v>12</v>
      </c>
      <c r="Z3" s="36"/>
      <c r="AA3" s="36">
        <f>SUM(AA5:AA87)</f>
        <v>8</v>
      </c>
      <c r="AB3" s="36">
        <f t="shared" ref="AB3:AG3" si="2">SUM(AB5:AB87)</f>
        <v>7</v>
      </c>
      <c r="AC3" s="36">
        <f t="shared" si="2"/>
        <v>9</v>
      </c>
      <c r="AD3" s="36">
        <f t="shared" si="2"/>
        <v>11</v>
      </c>
      <c r="AE3" s="36">
        <f t="shared" si="2"/>
        <v>15</v>
      </c>
      <c r="AF3" s="36">
        <f t="shared" si="2"/>
        <v>12</v>
      </c>
      <c r="AG3" s="36">
        <f t="shared" si="2"/>
        <v>9</v>
      </c>
      <c r="AH3" s="6">
        <f t="shared" si="0"/>
        <v>3.0583633802816892</v>
      </c>
      <c r="AI3" s="6">
        <f t="shared" si="0"/>
        <v>25.390535211267608</v>
      </c>
      <c r="AJ3" s="6">
        <f t="shared" si="0"/>
        <v>8.4626492957746429</v>
      </c>
      <c r="AK3" s="6">
        <f t="shared" si="0"/>
        <v>174.88380281690141</v>
      </c>
      <c r="AL3" s="6">
        <f t="shared" si="0"/>
        <v>22.26940985915493</v>
      </c>
      <c r="AM3" s="6">
        <f t="shared" si="0"/>
        <v>9.4880014084506996</v>
      </c>
      <c r="AN3" s="6">
        <f t="shared" si="0"/>
        <v>47.607035211267601</v>
      </c>
      <c r="AO3" s="4"/>
      <c r="AP3" s="4"/>
      <c r="AQ3" s="4"/>
      <c r="AR3" s="4"/>
    </row>
    <row r="4" spans="1:46" s="2" customFormat="1" x14ac:dyDescent="0.3">
      <c r="C4" s="2">
        <f>MAX(C5:C71)</f>
        <v>-18.5</v>
      </c>
      <c r="H4" s="2">
        <f>SUM(H5:H87)</f>
        <v>49</v>
      </c>
      <c r="K4" s="6">
        <f>_xlfn.STDEV.P(K5:K87)</f>
        <v>25.571617159230858</v>
      </c>
      <c r="L4" s="6">
        <f t="shared" ref="L4:AN4" si="3">_xlfn.STDEV.P(L5:L87)</f>
        <v>135.81846391555874</v>
      </c>
      <c r="M4" s="6">
        <f t="shared" si="3"/>
        <v>61.676863518555173</v>
      </c>
      <c r="N4" s="46">
        <f t="shared" si="3"/>
        <v>19.261401896931389</v>
      </c>
      <c r="O4" s="6">
        <f t="shared" si="3"/>
        <v>106.08598157629751</v>
      </c>
      <c r="P4" s="33">
        <f>MAX(P5:P87)</f>
        <v>28.3</v>
      </c>
      <c r="Q4" s="33">
        <f t="shared" ref="Q4:W4" si="4">Q3/AA3</f>
        <v>0.375</v>
      </c>
      <c r="R4" s="33">
        <f t="shared" si="4"/>
        <v>0.42857142857142855</v>
      </c>
      <c r="S4" s="33">
        <f t="shared" si="4"/>
        <v>0.77777777777777779</v>
      </c>
      <c r="T4" s="33">
        <f t="shared" si="4"/>
        <v>0.81818181818181823</v>
      </c>
      <c r="U4" s="33">
        <f t="shared" si="4"/>
        <v>1.0666666666666667</v>
      </c>
      <c r="V4" s="33">
        <f t="shared" si="4"/>
        <v>1.0833333333333333</v>
      </c>
      <c r="W4" s="33">
        <f t="shared" si="4"/>
        <v>2</v>
      </c>
      <c r="X4" s="33">
        <v>71</v>
      </c>
      <c r="Y4" s="33"/>
      <c r="Z4" s="33"/>
      <c r="AA4" s="33"/>
      <c r="AB4" s="33"/>
      <c r="AC4" s="33"/>
      <c r="AD4" s="33"/>
      <c r="AE4" s="33"/>
      <c r="AF4" s="33"/>
      <c r="AG4" s="33"/>
      <c r="AH4" s="6">
        <f t="shared" si="3"/>
        <v>31.666478174318257</v>
      </c>
      <c r="AI4" s="6">
        <f t="shared" si="3"/>
        <v>19.168728393292092</v>
      </c>
      <c r="AJ4" s="6">
        <f t="shared" si="3"/>
        <v>97.316432452027883</v>
      </c>
      <c r="AK4" s="6">
        <f t="shared" si="3"/>
        <v>103.31370720676989</v>
      </c>
      <c r="AL4" s="6">
        <f t="shared" si="3"/>
        <v>105.17255190307151</v>
      </c>
      <c r="AM4" s="6">
        <f t="shared" si="3"/>
        <v>53.18733440479739</v>
      </c>
      <c r="AN4" s="6">
        <f t="shared" si="3"/>
        <v>25.543784179475697</v>
      </c>
      <c r="AO4" s="4"/>
      <c r="AP4" s="4"/>
      <c r="AQ4" s="4"/>
      <c r="AR4" s="4"/>
    </row>
    <row r="5" spans="1:46" s="15" customFormat="1" x14ac:dyDescent="0.3">
      <c r="A5" s="15">
        <v>0</v>
      </c>
      <c r="B5" s="8">
        <v>2023</v>
      </c>
      <c r="C5" s="8">
        <v>-28.3</v>
      </c>
      <c r="D5" s="15">
        <v>525</v>
      </c>
      <c r="E5" s="15">
        <v>7.1</v>
      </c>
      <c r="F5" s="16" t="s">
        <v>13</v>
      </c>
      <c r="G5" s="16">
        <f>C5</f>
        <v>-28.3</v>
      </c>
      <c r="H5" s="51">
        <f>IF(G5&lt;H$3,1,"")</f>
        <v>1</v>
      </c>
      <c r="I5" s="17">
        <v>0.8305555555555556</v>
      </c>
      <c r="J5" s="15">
        <v>8</v>
      </c>
      <c r="K5" s="18">
        <f>6.9*(-1)</f>
        <v>-6.9</v>
      </c>
      <c r="L5" s="19">
        <v>116.6</v>
      </c>
      <c r="M5" s="15">
        <f>IF(L5&lt;0,-L5,360-L5)</f>
        <v>243.4</v>
      </c>
      <c r="N5" s="47">
        <v>-24.329000000000001</v>
      </c>
      <c r="O5" s="40">
        <v>329</v>
      </c>
      <c r="P5" s="49">
        <f>ABS(N5)</f>
        <v>24.329000000000001</v>
      </c>
      <c r="Q5" s="35" t="str">
        <f>IF(AND(0&lt;=$P5,$P5&lt;3.999),1,"")</f>
        <v/>
      </c>
      <c r="R5" s="35" t="str">
        <f>IF(AND(4&lt;$P5,$P5&lt;7.999),1,"")</f>
        <v/>
      </c>
      <c r="S5" s="35" t="str">
        <f>IF(AND(8&lt;$P5,$P5&lt;11.999),1,"")</f>
        <v/>
      </c>
      <c r="T5" s="35" t="str">
        <f>IF(AND(12&lt;$P5,$P5&lt;15.999),1,"")</f>
        <v/>
      </c>
      <c r="U5" s="35" t="str">
        <f>IF(AND(16&lt;$P5,$P5&lt;19.999),1,"")</f>
        <v/>
      </c>
      <c r="V5" s="35" t="str">
        <f>IF(AND(20&lt;$P5,$P5&lt;23.999),1,"")</f>
        <v/>
      </c>
      <c r="W5" s="35">
        <f>IF(AND(24&lt;$P5,$P5&lt;29),1,"")</f>
        <v>1</v>
      </c>
      <c r="X5" s="37">
        <f>23.6*SIN(A5*3.14/X$4)</f>
        <v>0</v>
      </c>
      <c r="Y5" s="37">
        <f>5*SIN(A5*3.14/Y$3)</f>
        <v>0</v>
      </c>
      <c r="Z5" s="37">
        <f>ABS(X5+Y5*X5/23.6)</f>
        <v>0</v>
      </c>
      <c r="AA5" s="35">
        <f>IF(AND(0&lt;=$Z5,$Z5&lt;3.999),1,"")</f>
        <v>1</v>
      </c>
      <c r="AB5" s="35" t="str">
        <f>IF(AND(4&lt;$Z5,$Z5&lt;7.999),1,"")</f>
        <v/>
      </c>
      <c r="AC5" s="35" t="str">
        <f>IF(AND(8&lt;$Z5,$Z5&lt;11.999),1,"")</f>
        <v/>
      </c>
      <c r="AD5" s="35" t="str">
        <f>IF(AND(12&lt;$Z5,$Z5&lt;15.999),1,"")</f>
        <v/>
      </c>
      <c r="AE5" s="35" t="str">
        <f>IF(AND(16&lt;$Z5,$Z5&lt;19.999),1,"")</f>
        <v/>
      </c>
      <c r="AF5" s="35" t="str">
        <f>IF(AND(20&lt;$Z5,$Z5&lt;23.999),1,"")</f>
        <v/>
      </c>
      <c r="AG5" s="35" t="str">
        <f>IF(AND(24&lt;$Z5,$Z5&lt;29),1,"")</f>
        <v/>
      </c>
      <c r="AH5" s="15">
        <f t="shared" ref="AH5:AH36" si="5">K5-N5</f>
        <v>17.429000000000002</v>
      </c>
      <c r="AI5" s="15">
        <f t="shared" ref="AI5:AI36" si="6">ABS(N5-K5)</f>
        <v>17.429000000000002</v>
      </c>
      <c r="AJ5" s="20">
        <f t="shared" ref="AJ5:AJ36" si="7">IF(ABS(O5-$M5)&lt;180,O5-$M5,360-ABS(O5-$M5))</f>
        <v>85.6</v>
      </c>
      <c r="AK5" s="15">
        <f t="shared" ref="AK5:AK36" si="8">MOD(O5+180,360)</f>
        <v>149</v>
      </c>
      <c r="AL5" s="20">
        <f t="shared" ref="AL5:AL14" si="9">IF(ABS(AK5-$M5)&lt;180,AK5-$M5,360-ABS(AK5-$M5))</f>
        <v>-94.4</v>
      </c>
      <c r="AM5" s="21">
        <f>IF(ABS(AJ5)&lt;ABS(AL5),AJ5,AL5)</f>
        <v>85.6</v>
      </c>
      <c r="AN5" s="22">
        <f>ABS(AM5)</f>
        <v>85.6</v>
      </c>
      <c r="AO5" s="15">
        <v>-363</v>
      </c>
      <c r="AT5" s="15">
        <f>(AJ5/15)*60</f>
        <v>342.4</v>
      </c>
    </row>
    <row r="6" spans="1:46" s="15" customFormat="1" x14ac:dyDescent="0.3">
      <c r="A6" s="15">
        <v>1</v>
      </c>
      <c r="B6" s="8">
        <v>2022</v>
      </c>
      <c r="C6" s="8">
        <v>-27.4</v>
      </c>
      <c r="D6" s="16">
        <v>587.20000000000005</v>
      </c>
      <c r="E6" s="15">
        <v>7</v>
      </c>
      <c r="F6" s="16" t="s">
        <v>10</v>
      </c>
      <c r="G6" s="16">
        <f>C6</f>
        <v>-27.4</v>
      </c>
      <c r="H6" s="51">
        <f t="shared" ref="H6:H69" si="10">IF(G6&lt;H$3,1,"")</f>
        <v>1</v>
      </c>
      <c r="I6" s="17">
        <v>0.29791666666666666</v>
      </c>
      <c r="J6" s="15">
        <v>13</v>
      </c>
      <c r="K6" s="18">
        <f>20.1155*(-1)</f>
        <v>-20.115500000000001</v>
      </c>
      <c r="L6" s="19">
        <f>178.3627*(-1)</f>
        <v>-178.36269999999999</v>
      </c>
      <c r="M6" s="15">
        <f>IF(L6&lt;0,-L6,360-L6)</f>
        <v>178.36269999999999</v>
      </c>
      <c r="N6" s="47">
        <v>-18.686</v>
      </c>
      <c r="O6" s="40">
        <v>64.599999999999994</v>
      </c>
      <c r="P6" s="49">
        <f t="shared" ref="P6:P63" si="11">ABS(N6)</f>
        <v>18.686</v>
      </c>
      <c r="Q6" s="35" t="str">
        <f t="shared" ref="Q6:Q69" si="12">IF(AND(0&lt;=$P6,$P6&lt;3.999),1,"")</f>
        <v/>
      </c>
      <c r="R6" s="35" t="str">
        <f t="shared" ref="R6:R69" si="13">IF(AND(4&lt;$P6,$P6&lt;7.999),1,"")</f>
        <v/>
      </c>
      <c r="S6" s="35" t="str">
        <f t="shared" ref="S6:S69" si="14">IF(AND(8&lt;$P6,$P6&lt;11.999),1,"")</f>
        <v/>
      </c>
      <c r="T6" s="35" t="str">
        <f t="shared" ref="T6:T69" si="15">IF(AND(12&lt;$P6,$P6&lt;15.999),1,"")</f>
        <v/>
      </c>
      <c r="U6" s="35">
        <f t="shared" ref="U6:U69" si="16">IF(AND(16&lt;$P6,$P6&lt;19.999),1,"")</f>
        <v>1</v>
      </c>
      <c r="V6" s="35" t="str">
        <f t="shared" ref="V6:V69" si="17">IF(AND(20&lt;$P6,$P6&lt;23.999),1,"")</f>
        <v/>
      </c>
      <c r="W6" s="35" t="str">
        <f t="shared" ref="W6:W69" si="18">IF(AND(24&lt;$P6,$P6&lt;29),1,"")</f>
        <v/>
      </c>
      <c r="X6" s="37">
        <f t="shared" ref="X6:X69" si="19">23.6*SIN(A6*3.14/X$4)</f>
        <v>1.0433781115277889</v>
      </c>
      <c r="Y6" s="37">
        <f t="shared" ref="Y6:Y69" si="20">5*SIN(A6*3.14/Y$3)</f>
        <v>1.29345422026901</v>
      </c>
      <c r="Z6" s="37">
        <f t="shared" ref="Z6:Z69" si="21">ABS(X6+Y6*X6/23.6)</f>
        <v>1.1005629344808368</v>
      </c>
      <c r="AA6" s="35">
        <f t="shared" ref="AA6:AA69" si="22">IF(AND(0&lt;=$Z6,$Z6&lt;3.999),1,"")</f>
        <v>1</v>
      </c>
      <c r="AB6" s="35" t="str">
        <f t="shared" ref="AB6:AB69" si="23">IF(AND(4&lt;$Z6,$Z6&lt;7.999),1,"")</f>
        <v/>
      </c>
      <c r="AC6" s="35" t="str">
        <f t="shared" ref="AC6:AC69" si="24">IF(AND(8&lt;$Z6,$Z6&lt;11.999),1,"")</f>
        <v/>
      </c>
      <c r="AD6" s="35" t="str">
        <f t="shared" ref="AD6:AD69" si="25">IF(AND(12&lt;$Z6,$Z6&lt;15.999),1,"")</f>
        <v/>
      </c>
      <c r="AE6" s="35" t="str">
        <f t="shared" ref="AE6:AE69" si="26">IF(AND(16&lt;$Z6,$Z6&lt;19.999),1,"")</f>
        <v/>
      </c>
      <c r="AF6" s="35" t="str">
        <f t="shared" ref="AF6:AF69" si="27">IF(AND(20&lt;$Z6,$Z6&lt;23.999),1,"")</f>
        <v/>
      </c>
      <c r="AG6" s="35" t="str">
        <f t="shared" ref="AG6:AG69" si="28">IF(AND(24&lt;$Z6,$Z6&lt;29),1,"")</f>
        <v/>
      </c>
      <c r="AH6" s="15">
        <f t="shared" si="5"/>
        <v>-1.4295000000000009</v>
      </c>
      <c r="AI6" s="15">
        <f t="shared" si="6"/>
        <v>1.4295000000000009</v>
      </c>
      <c r="AJ6" s="20">
        <f t="shared" si="7"/>
        <v>-113.7627</v>
      </c>
      <c r="AK6" s="15">
        <f t="shared" si="8"/>
        <v>244.6</v>
      </c>
      <c r="AL6" s="20">
        <f t="shared" si="9"/>
        <v>66.237300000000005</v>
      </c>
      <c r="AM6" s="21">
        <f t="shared" ref="AM6:AM63" si="29">IF(ABS(AJ6)&lt;ABS(AL6),AJ6,AL6)</f>
        <v>66.237300000000005</v>
      </c>
      <c r="AN6" s="22">
        <f t="shared" ref="AN6:AN63" si="30">ABS(AM6)</f>
        <v>66.237300000000005</v>
      </c>
      <c r="AO6" s="15">
        <v>-263</v>
      </c>
      <c r="AP6" s="15" t="s">
        <v>11</v>
      </c>
      <c r="AQ6" s="15">
        <f>60*AJ6/15</f>
        <v>-455.05079999999998</v>
      </c>
    </row>
    <row r="7" spans="1:46" s="15" customFormat="1" x14ac:dyDescent="0.3">
      <c r="A7" s="15">
        <v>2</v>
      </c>
      <c r="B7" s="8">
        <v>2021</v>
      </c>
      <c r="C7" s="8">
        <v>-26.2</v>
      </c>
      <c r="D7" s="15">
        <v>665.3</v>
      </c>
      <c r="E7" s="15">
        <v>7</v>
      </c>
      <c r="F7" s="16" t="s">
        <v>14</v>
      </c>
      <c r="G7" s="16">
        <f>G6</f>
        <v>-27.4</v>
      </c>
      <c r="H7" s="51">
        <f t="shared" si="10"/>
        <v>1</v>
      </c>
      <c r="I7" s="17">
        <v>0.41041666666666665</v>
      </c>
      <c r="J7" s="15">
        <v>12</v>
      </c>
      <c r="K7" s="18">
        <f>26*(-1)</f>
        <v>-26</v>
      </c>
      <c r="L7" s="19">
        <v>178.4</v>
      </c>
      <c r="M7" s="15">
        <f t="shared" ref="M7:M64" si="31">IF(L7&lt;0,-L7,360-L7)</f>
        <v>181.6</v>
      </c>
      <c r="N7" s="47">
        <v>21.026</v>
      </c>
      <c r="O7" s="40">
        <v>140.9</v>
      </c>
      <c r="P7" s="49">
        <f t="shared" si="11"/>
        <v>21.026</v>
      </c>
      <c r="Q7" s="35" t="str">
        <f t="shared" si="12"/>
        <v/>
      </c>
      <c r="R7" s="35" t="str">
        <f t="shared" si="13"/>
        <v/>
      </c>
      <c r="S7" s="35" t="str">
        <f t="shared" si="14"/>
        <v/>
      </c>
      <c r="T7" s="35" t="str">
        <f t="shared" si="15"/>
        <v/>
      </c>
      <c r="U7" s="35" t="str">
        <f t="shared" si="16"/>
        <v/>
      </c>
      <c r="V7" s="35">
        <f t="shared" si="17"/>
        <v>1</v>
      </c>
      <c r="W7" s="35" t="str">
        <f t="shared" si="18"/>
        <v/>
      </c>
      <c r="X7" s="37">
        <f t="shared" si="19"/>
        <v>2.084715831424814</v>
      </c>
      <c r="Y7" s="37">
        <f t="shared" si="20"/>
        <v>2.4988505132155119</v>
      </c>
      <c r="Z7" s="37">
        <f t="shared" si="21"/>
        <v>2.3054528324953392</v>
      </c>
      <c r="AA7" s="35">
        <f t="shared" si="22"/>
        <v>1</v>
      </c>
      <c r="AB7" s="35" t="str">
        <f t="shared" si="23"/>
        <v/>
      </c>
      <c r="AC7" s="35" t="str">
        <f t="shared" si="24"/>
        <v/>
      </c>
      <c r="AD7" s="35" t="str">
        <f t="shared" si="25"/>
        <v/>
      </c>
      <c r="AE7" s="35" t="str">
        <f t="shared" si="26"/>
        <v/>
      </c>
      <c r="AF7" s="35" t="str">
        <f t="shared" si="27"/>
        <v/>
      </c>
      <c r="AG7" s="35" t="str">
        <f t="shared" si="28"/>
        <v/>
      </c>
      <c r="AH7" s="15">
        <f t="shared" si="5"/>
        <v>-47.025999999999996</v>
      </c>
      <c r="AI7" s="15">
        <f t="shared" si="6"/>
        <v>47.025999999999996</v>
      </c>
      <c r="AJ7" s="20">
        <f t="shared" si="7"/>
        <v>-40.699999999999989</v>
      </c>
      <c r="AK7" s="15">
        <f t="shared" si="8"/>
        <v>320.89999999999998</v>
      </c>
      <c r="AL7" s="20">
        <f t="shared" si="9"/>
        <v>139.29999999999998</v>
      </c>
      <c r="AM7" s="21">
        <f t="shared" si="29"/>
        <v>-40.699999999999989</v>
      </c>
      <c r="AN7" s="22">
        <f t="shared" si="30"/>
        <v>40.699999999999989</v>
      </c>
      <c r="AO7" s="15">
        <v>-168</v>
      </c>
    </row>
    <row r="8" spans="1:46" s="15" customFormat="1" x14ac:dyDescent="0.3">
      <c r="A8" s="15">
        <v>3</v>
      </c>
      <c r="B8" s="8">
        <v>2020</v>
      </c>
      <c r="C8" s="8">
        <v>-24.9</v>
      </c>
      <c r="D8" s="15">
        <v>525</v>
      </c>
      <c r="E8" s="15">
        <v>7.2</v>
      </c>
      <c r="F8" s="15" t="s">
        <v>15</v>
      </c>
      <c r="G8" s="16">
        <f>C7</f>
        <v>-26.2</v>
      </c>
      <c r="H8" s="51">
        <f t="shared" si="10"/>
        <v>1</v>
      </c>
      <c r="I8" s="23">
        <v>0.77013888888888893</v>
      </c>
      <c r="J8" s="15">
        <v>12</v>
      </c>
      <c r="K8" s="18">
        <f>21.06*(-1)</f>
        <v>-21.06</v>
      </c>
      <c r="L8" s="19">
        <v>174.76</v>
      </c>
      <c r="M8" s="15">
        <f t="shared" si="31"/>
        <v>185.24</v>
      </c>
      <c r="N8" s="47">
        <v>18.858000000000001</v>
      </c>
      <c r="O8" s="40">
        <v>142.69999999999999</v>
      </c>
      <c r="P8" s="49">
        <f t="shared" si="11"/>
        <v>18.858000000000001</v>
      </c>
      <c r="Q8" s="35" t="str">
        <f t="shared" si="12"/>
        <v/>
      </c>
      <c r="R8" s="35" t="str">
        <f t="shared" si="13"/>
        <v/>
      </c>
      <c r="S8" s="35" t="str">
        <f t="shared" si="14"/>
        <v/>
      </c>
      <c r="T8" s="35" t="str">
        <f t="shared" si="15"/>
        <v/>
      </c>
      <c r="U8" s="35">
        <f t="shared" si="16"/>
        <v>1</v>
      </c>
      <c r="V8" s="35" t="str">
        <f t="shared" si="17"/>
        <v/>
      </c>
      <c r="W8" s="35" t="str">
        <f t="shared" si="18"/>
        <v/>
      </c>
      <c r="X8" s="37">
        <f t="shared" si="19"/>
        <v>3.1219767581746902</v>
      </c>
      <c r="Y8" s="37">
        <f t="shared" si="20"/>
        <v>3.5341259055268299</v>
      </c>
      <c r="Z8" s="37">
        <f t="shared" si="21"/>
        <v>3.5894962046796834</v>
      </c>
      <c r="AA8" s="35">
        <f t="shared" si="22"/>
        <v>1</v>
      </c>
      <c r="AB8" s="35" t="str">
        <f t="shared" si="23"/>
        <v/>
      </c>
      <c r="AC8" s="35" t="str">
        <f t="shared" si="24"/>
        <v/>
      </c>
      <c r="AD8" s="35" t="str">
        <f t="shared" si="25"/>
        <v/>
      </c>
      <c r="AE8" s="35" t="str">
        <f t="shared" si="26"/>
        <v/>
      </c>
      <c r="AF8" s="35" t="str">
        <f t="shared" si="27"/>
        <v/>
      </c>
      <c r="AG8" s="35" t="str">
        <f t="shared" si="28"/>
        <v/>
      </c>
      <c r="AH8" s="15">
        <f t="shared" si="5"/>
        <v>-39.917999999999999</v>
      </c>
      <c r="AI8" s="15">
        <f t="shared" si="6"/>
        <v>39.917999999999999</v>
      </c>
      <c r="AJ8" s="20">
        <f t="shared" si="7"/>
        <v>-42.54000000000002</v>
      </c>
      <c r="AK8" s="15">
        <f t="shared" si="8"/>
        <v>322.7</v>
      </c>
      <c r="AL8" s="20">
        <f t="shared" si="9"/>
        <v>137.45999999999998</v>
      </c>
      <c r="AM8" s="21">
        <f t="shared" si="29"/>
        <v>-42.54000000000002</v>
      </c>
      <c r="AN8" s="22">
        <f t="shared" si="30"/>
        <v>42.54000000000002</v>
      </c>
      <c r="AO8" s="15">
        <v>-150</v>
      </c>
      <c r="AP8" s="15" t="s">
        <v>11</v>
      </c>
      <c r="AR8" s="15">
        <v>250</v>
      </c>
    </row>
    <row r="9" spans="1:46" s="15" customFormat="1" x14ac:dyDescent="0.3">
      <c r="A9" s="15">
        <v>4</v>
      </c>
      <c r="B9" s="8">
        <v>2019</v>
      </c>
      <c r="C9" s="8">
        <v>-23.3</v>
      </c>
      <c r="D9" s="15">
        <v>640</v>
      </c>
      <c r="E9" s="15">
        <v>7.8</v>
      </c>
      <c r="F9" s="16" t="s">
        <v>16</v>
      </c>
      <c r="G9" s="16">
        <f>C10</f>
        <v>-21.6</v>
      </c>
      <c r="H9" s="51" t="str">
        <f t="shared" si="10"/>
        <v/>
      </c>
      <c r="I9" s="17">
        <v>0.65902777777777777</v>
      </c>
      <c r="J9" s="15">
        <v>12</v>
      </c>
      <c r="K9" s="18">
        <f>18.46*(-1)</f>
        <v>-18.46</v>
      </c>
      <c r="L9" s="19">
        <v>179.26</v>
      </c>
      <c r="M9" s="15">
        <f t="shared" si="31"/>
        <v>180.74</v>
      </c>
      <c r="N9" s="47">
        <v>19.527000000000001</v>
      </c>
      <c r="O9" s="40">
        <v>99.4</v>
      </c>
      <c r="P9" s="49">
        <f t="shared" si="11"/>
        <v>19.527000000000001</v>
      </c>
      <c r="Q9" s="35" t="str">
        <f t="shared" si="12"/>
        <v/>
      </c>
      <c r="R9" s="35" t="str">
        <f t="shared" si="13"/>
        <v/>
      </c>
      <c r="S9" s="35" t="str">
        <f t="shared" si="14"/>
        <v/>
      </c>
      <c r="T9" s="35" t="str">
        <f t="shared" si="15"/>
        <v/>
      </c>
      <c r="U9" s="35">
        <f t="shared" si="16"/>
        <v>1</v>
      </c>
      <c r="V9" s="35" t="str">
        <f t="shared" si="17"/>
        <v/>
      </c>
      <c r="W9" s="35" t="str">
        <f t="shared" si="18"/>
        <v/>
      </c>
      <c r="X9" s="37">
        <f t="shared" si="19"/>
        <v>4.1531324626868749</v>
      </c>
      <c r="Y9" s="37">
        <f t="shared" si="20"/>
        <v>4.3287991974617217</v>
      </c>
      <c r="Z9" s="37">
        <f t="shared" si="21"/>
        <v>4.9149153640187038</v>
      </c>
      <c r="AA9" s="35" t="str">
        <f t="shared" si="22"/>
        <v/>
      </c>
      <c r="AB9" s="35">
        <f t="shared" si="23"/>
        <v>1</v>
      </c>
      <c r="AC9" s="35" t="str">
        <f t="shared" si="24"/>
        <v/>
      </c>
      <c r="AD9" s="35" t="str">
        <f t="shared" si="25"/>
        <v/>
      </c>
      <c r="AE9" s="35" t="str">
        <f t="shared" si="26"/>
        <v/>
      </c>
      <c r="AF9" s="35" t="str">
        <f t="shared" si="27"/>
        <v/>
      </c>
      <c r="AG9" s="35" t="str">
        <f t="shared" si="28"/>
        <v/>
      </c>
      <c r="AH9" s="15">
        <f t="shared" si="5"/>
        <v>-37.987000000000002</v>
      </c>
      <c r="AI9" s="15">
        <f t="shared" si="6"/>
        <v>37.987000000000002</v>
      </c>
      <c r="AJ9" s="20">
        <f t="shared" si="7"/>
        <v>-81.34</v>
      </c>
      <c r="AK9" s="15">
        <f t="shared" si="8"/>
        <v>279.39999999999998</v>
      </c>
      <c r="AL9" s="20">
        <f t="shared" si="9"/>
        <v>98.659999999999968</v>
      </c>
      <c r="AM9" s="21">
        <f t="shared" si="29"/>
        <v>-81.34</v>
      </c>
      <c r="AN9" s="22">
        <f t="shared" si="30"/>
        <v>81.34</v>
      </c>
      <c r="AO9" s="15">
        <v>-340</v>
      </c>
      <c r="AQ9" s="15">
        <v>115</v>
      </c>
    </row>
    <row r="10" spans="1:46" s="15" customFormat="1" x14ac:dyDescent="0.3">
      <c r="A10" s="15">
        <v>5</v>
      </c>
      <c r="B10" s="8">
        <v>2018</v>
      </c>
      <c r="C10" s="8">
        <v>-21.6</v>
      </c>
      <c r="D10" s="15">
        <v>616</v>
      </c>
      <c r="E10" s="15">
        <v>7</v>
      </c>
      <c r="F10" s="16" t="s">
        <v>17</v>
      </c>
      <c r="G10" s="16">
        <f>C10</f>
        <v>-21.6</v>
      </c>
      <c r="H10" s="51" t="str">
        <f t="shared" si="10"/>
        <v/>
      </c>
      <c r="I10" s="17">
        <v>0.37777777777777777</v>
      </c>
      <c r="J10" s="15">
        <v>-5</v>
      </c>
      <c r="K10" s="18">
        <f>11.02*(-1)</f>
        <v>-11.02</v>
      </c>
      <c r="L10" s="19">
        <f>70.77*(-1)</f>
        <v>-70.77</v>
      </c>
      <c r="M10" s="15">
        <f t="shared" si="31"/>
        <v>70.77</v>
      </c>
      <c r="N10" s="47">
        <v>-18.465</v>
      </c>
      <c r="O10" s="40">
        <v>158.15</v>
      </c>
      <c r="P10" s="49">
        <f t="shared" si="11"/>
        <v>18.465</v>
      </c>
      <c r="Q10" s="35" t="str">
        <f t="shared" si="12"/>
        <v/>
      </c>
      <c r="R10" s="35" t="str">
        <f t="shared" si="13"/>
        <v/>
      </c>
      <c r="S10" s="35" t="str">
        <f t="shared" si="14"/>
        <v/>
      </c>
      <c r="T10" s="35" t="str">
        <f t="shared" si="15"/>
        <v/>
      </c>
      <c r="U10" s="35">
        <f t="shared" si="16"/>
        <v>1</v>
      </c>
      <c r="V10" s="35" t="str">
        <f t="shared" si="17"/>
        <v/>
      </c>
      <c r="W10" s="35" t="str">
        <f t="shared" si="18"/>
        <v/>
      </c>
      <c r="X10" s="37">
        <f t="shared" si="19"/>
        <v>5.1761664550175448</v>
      </c>
      <c r="Y10" s="37">
        <f t="shared" si="20"/>
        <v>4.8287692991711904</v>
      </c>
      <c r="Z10" s="37">
        <f t="shared" si="21"/>
        <v>6.2352560171102773</v>
      </c>
      <c r="AA10" s="35" t="str">
        <f t="shared" si="22"/>
        <v/>
      </c>
      <c r="AB10" s="35">
        <f t="shared" si="23"/>
        <v>1</v>
      </c>
      <c r="AC10" s="35" t="str">
        <f t="shared" si="24"/>
        <v/>
      </c>
      <c r="AD10" s="35" t="str">
        <f t="shared" si="25"/>
        <v/>
      </c>
      <c r="AE10" s="35" t="str">
        <f t="shared" si="26"/>
        <v/>
      </c>
      <c r="AF10" s="35" t="str">
        <f t="shared" si="27"/>
        <v/>
      </c>
      <c r="AG10" s="35" t="str">
        <f t="shared" si="28"/>
        <v/>
      </c>
      <c r="AH10" s="15">
        <f t="shared" si="5"/>
        <v>7.4450000000000003</v>
      </c>
      <c r="AI10" s="15">
        <f t="shared" si="6"/>
        <v>7.4450000000000003</v>
      </c>
      <c r="AJ10" s="20">
        <f t="shared" si="7"/>
        <v>87.38000000000001</v>
      </c>
      <c r="AK10" s="15">
        <f t="shared" si="8"/>
        <v>338.15</v>
      </c>
      <c r="AL10" s="20">
        <f t="shared" si="9"/>
        <v>92.62</v>
      </c>
      <c r="AM10" s="21">
        <f t="shared" si="29"/>
        <v>87.38000000000001</v>
      </c>
      <c r="AN10" s="22">
        <f t="shared" si="30"/>
        <v>87.38000000000001</v>
      </c>
      <c r="AO10" s="15">
        <v>-260</v>
      </c>
      <c r="AP10" s="15" t="s">
        <v>11</v>
      </c>
      <c r="AQ10" s="15">
        <v>24</v>
      </c>
    </row>
    <row r="11" spans="1:46" s="15" customFormat="1" x14ac:dyDescent="0.3">
      <c r="A11" s="15">
        <v>6</v>
      </c>
      <c r="B11" s="8">
        <v>2017</v>
      </c>
      <c r="C11" s="8">
        <v>-20.100000000000001</v>
      </c>
      <c r="D11" s="15">
        <v>566</v>
      </c>
      <c r="E11" s="15">
        <v>8.1</v>
      </c>
      <c r="F11" s="16" t="s">
        <v>20</v>
      </c>
      <c r="G11" s="16">
        <f>C10</f>
        <v>-21.6</v>
      </c>
      <c r="H11" s="51" t="str">
        <f t="shared" si="10"/>
        <v/>
      </c>
      <c r="I11" s="17">
        <v>1.3194444444444444E-2</v>
      </c>
      <c r="J11" s="15">
        <v>12</v>
      </c>
      <c r="K11" s="18">
        <f>18.03*(-1)</f>
        <v>-18.03</v>
      </c>
      <c r="L11" s="19">
        <f>178.28*(-1)</f>
        <v>-178.28</v>
      </c>
      <c r="M11" s="15">
        <f t="shared" si="31"/>
        <v>178.28</v>
      </c>
      <c r="N11" s="47">
        <v>-16.356999999999999</v>
      </c>
      <c r="O11" s="40">
        <v>89</v>
      </c>
      <c r="P11" s="49">
        <f t="shared" si="11"/>
        <v>16.356999999999999</v>
      </c>
      <c r="Q11" s="35" t="str">
        <f t="shared" si="12"/>
        <v/>
      </c>
      <c r="R11" s="35" t="str">
        <f t="shared" si="13"/>
        <v/>
      </c>
      <c r="S11" s="35" t="str">
        <f t="shared" si="14"/>
        <v/>
      </c>
      <c r="T11" s="35" t="str">
        <f t="shared" si="15"/>
        <v/>
      </c>
      <c r="U11" s="35">
        <f t="shared" si="16"/>
        <v>1</v>
      </c>
      <c r="V11" s="35" t="str">
        <f t="shared" si="17"/>
        <v/>
      </c>
      <c r="W11" s="35" t="str">
        <f t="shared" si="18"/>
        <v/>
      </c>
      <c r="X11" s="37">
        <f t="shared" si="19"/>
        <v>6.1890781277427216</v>
      </c>
      <c r="Y11" s="37">
        <f t="shared" si="20"/>
        <v>4.9999984146591734</v>
      </c>
      <c r="Z11" s="37">
        <f t="shared" si="21"/>
        <v>7.5003230780357457</v>
      </c>
      <c r="AA11" s="35" t="str">
        <f t="shared" si="22"/>
        <v/>
      </c>
      <c r="AB11" s="35">
        <f t="shared" si="23"/>
        <v>1</v>
      </c>
      <c r="AC11" s="35" t="str">
        <f t="shared" si="24"/>
        <v/>
      </c>
      <c r="AD11" s="35" t="str">
        <f t="shared" si="25"/>
        <v/>
      </c>
      <c r="AE11" s="35" t="str">
        <f t="shared" si="26"/>
        <v/>
      </c>
      <c r="AF11" s="35" t="str">
        <f t="shared" si="27"/>
        <v/>
      </c>
      <c r="AG11" s="35" t="str">
        <f t="shared" si="28"/>
        <v/>
      </c>
      <c r="AH11" s="15">
        <f t="shared" si="5"/>
        <v>-1.6730000000000018</v>
      </c>
      <c r="AI11" s="15">
        <f t="shared" si="6"/>
        <v>1.6730000000000018</v>
      </c>
      <c r="AJ11" s="20">
        <f t="shared" si="7"/>
        <v>-89.28</v>
      </c>
      <c r="AK11" s="15">
        <f t="shared" si="8"/>
        <v>269</v>
      </c>
      <c r="AL11" s="20">
        <f t="shared" si="9"/>
        <v>90.72</v>
      </c>
      <c r="AM11" s="21">
        <f t="shared" si="29"/>
        <v>-89.28</v>
      </c>
      <c r="AN11" s="22">
        <f t="shared" si="30"/>
        <v>89.28</v>
      </c>
      <c r="AO11" s="15">
        <v>376</v>
      </c>
      <c r="AP11" s="15" t="s">
        <v>11</v>
      </c>
      <c r="AQ11" s="15">
        <v>27</v>
      </c>
    </row>
    <row r="12" spans="1:46" s="15" customFormat="1" x14ac:dyDescent="0.3">
      <c r="A12" s="15">
        <v>7</v>
      </c>
      <c r="B12" s="8">
        <v>2016</v>
      </c>
      <c r="C12" s="8">
        <v>-18.899999999999999</v>
      </c>
      <c r="D12" s="15">
        <v>627</v>
      </c>
      <c r="E12" s="15">
        <v>7.2</v>
      </c>
      <c r="F12" s="15" t="s">
        <v>21</v>
      </c>
      <c r="G12" s="16">
        <f>C11</f>
        <v>-20.100000000000001</v>
      </c>
      <c r="H12" s="51" t="str">
        <f t="shared" si="10"/>
        <v/>
      </c>
      <c r="I12" s="17">
        <v>0.25972222222222224</v>
      </c>
      <c r="J12" s="15">
        <v>8</v>
      </c>
      <c r="K12" s="18">
        <v>4.4400000000000004</v>
      </c>
      <c r="L12" s="19">
        <v>122.57</v>
      </c>
      <c r="M12" s="15">
        <f t="shared" si="31"/>
        <v>237.43</v>
      </c>
      <c r="N12" s="47">
        <v>18.100999999999999</v>
      </c>
      <c r="O12" s="40">
        <v>124.1</v>
      </c>
      <c r="P12" s="49">
        <f t="shared" si="11"/>
        <v>18.100999999999999</v>
      </c>
      <c r="Q12" s="35" t="str">
        <f t="shared" si="12"/>
        <v/>
      </c>
      <c r="R12" s="35" t="str">
        <f t="shared" si="13"/>
        <v/>
      </c>
      <c r="S12" s="35" t="str">
        <f t="shared" si="14"/>
        <v/>
      </c>
      <c r="T12" s="35" t="str">
        <f t="shared" si="15"/>
        <v/>
      </c>
      <c r="U12" s="35">
        <f t="shared" si="16"/>
        <v>1</v>
      </c>
      <c r="V12" s="35" t="str">
        <f t="shared" si="17"/>
        <v/>
      </c>
      <c r="W12" s="35" t="str">
        <f t="shared" si="18"/>
        <v/>
      </c>
      <c r="X12" s="37">
        <f t="shared" si="19"/>
        <v>7.1898866682721279</v>
      </c>
      <c r="Y12" s="37">
        <f t="shared" si="20"/>
        <v>4.8308293234606117</v>
      </c>
      <c r="Z12" s="37">
        <f t="shared" si="21"/>
        <v>8.6616288440961746</v>
      </c>
      <c r="AA12" s="35" t="str">
        <f t="shared" si="22"/>
        <v/>
      </c>
      <c r="AB12" s="35" t="str">
        <f t="shared" si="23"/>
        <v/>
      </c>
      <c r="AC12" s="35">
        <f t="shared" si="24"/>
        <v>1</v>
      </c>
      <c r="AD12" s="35" t="str">
        <f t="shared" si="25"/>
        <v/>
      </c>
      <c r="AE12" s="35" t="str">
        <f t="shared" si="26"/>
        <v/>
      </c>
      <c r="AF12" s="35" t="str">
        <f t="shared" si="27"/>
        <v/>
      </c>
      <c r="AG12" s="35" t="str">
        <f t="shared" si="28"/>
        <v/>
      </c>
      <c r="AH12" s="15">
        <f t="shared" si="5"/>
        <v>-13.660999999999998</v>
      </c>
      <c r="AI12" s="15">
        <f t="shared" si="6"/>
        <v>13.660999999999998</v>
      </c>
      <c r="AJ12" s="20">
        <f t="shared" si="7"/>
        <v>-113.33000000000001</v>
      </c>
      <c r="AK12" s="15">
        <f t="shared" si="8"/>
        <v>304.10000000000002</v>
      </c>
      <c r="AL12" s="20">
        <f t="shared" si="9"/>
        <v>66.670000000000016</v>
      </c>
      <c r="AM12" s="21">
        <f t="shared" si="29"/>
        <v>66.670000000000016</v>
      </c>
      <c r="AN12" s="22">
        <f t="shared" si="30"/>
        <v>66.670000000000016</v>
      </c>
      <c r="AO12" s="15">
        <v>280</v>
      </c>
      <c r="AP12" s="15" t="s">
        <v>11</v>
      </c>
      <c r="AQ12" s="15">
        <v>90</v>
      </c>
    </row>
    <row r="13" spans="1:46" s="15" customFormat="1" x14ac:dyDescent="0.3">
      <c r="A13" s="15">
        <v>8</v>
      </c>
      <c r="B13" s="8">
        <v>2015</v>
      </c>
      <c r="C13" s="8">
        <v>-18.600000000000001</v>
      </c>
      <c r="D13" s="15">
        <v>610</v>
      </c>
      <c r="E13" s="15">
        <v>7.6</v>
      </c>
      <c r="F13" s="15" t="s">
        <v>22</v>
      </c>
      <c r="G13" s="16">
        <f>C13</f>
        <v>-18.600000000000001</v>
      </c>
      <c r="H13" s="51" t="str">
        <f t="shared" si="10"/>
        <v/>
      </c>
      <c r="I13" s="17">
        <v>0.95208333333333339</v>
      </c>
      <c r="J13" s="15">
        <v>-5</v>
      </c>
      <c r="K13" s="18">
        <f>10.02*(-1)</f>
        <v>-10.02</v>
      </c>
      <c r="L13" s="19">
        <f>71.05*(-1)</f>
        <v>-71.05</v>
      </c>
      <c r="M13" s="15">
        <f t="shared" si="31"/>
        <v>71.05</v>
      </c>
      <c r="N13" s="47">
        <v>13.670999999999999</v>
      </c>
      <c r="O13" s="40">
        <v>359.1</v>
      </c>
      <c r="P13" s="49">
        <f t="shared" si="11"/>
        <v>13.670999999999999</v>
      </c>
      <c r="Q13" s="35" t="str">
        <f t="shared" si="12"/>
        <v/>
      </c>
      <c r="R13" s="35" t="str">
        <f t="shared" si="13"/>
        <v/>
      </c>
      <c r="S13" s="35" t="str">
        <f t="shared" si="14"/>
        <v/>
      </c>
      <c r="T13" s="35">
        <f t="shared" si="15"/>
        <v>1</v>
      </c>
      <c r="U13" s="35" t="str">
        <f t="shared" si="16"/>
        <v/>
      </c>
      <c r="V13" s="35" t="str">
        <f t="shared" si="17"/>
        <v/>
      </c>
      <c r="W13" s="35" t="str">
        <f t="shared" si="18"/>
        <v/>
      </c>
      <c r="X13" s="37">
        <f t="shared" si="19"/>
        <v>8.176634932453009</v>
      </c>
      <c r="Y13" s="37">
        <f t="shared" si="20"/>
        <v>4.3327790002813291</v>
      </c>
      <c r="Z13" s="37">
        <f t="shared" si="21"/>
        <v>9.6778023955165313</v>
      </c>
      <c r="AA13" s="35" t="str">
        <f t="shared" si="22"/>
        <v/>
      </c>
      <c r="AB13" s="35" t="str">
        <f t="shared" si="23"/>
        <v/>
      </c>
      <c r="AC13" s="35">
        <f t="shared" si="24"/>
        <v>1</v>
      </c>
      <c r="AD13" s="35" t="str">
        <f t="shared" si="25"/>
        <v/>
      </c>
      <c r="AE13" s="35" t="str">
        <f t="shared" si="26"/>
        <v/>
      </c>
      <c r="AF13" s="35" t="str">
        <f t="shared" si="27"/>
        <v/>
      </c>
      <c r="AG13" s="35" t="str">
        <f t="shared" si="28"/>
        <v/>
      </c>
      <c r="AH13" s="15">
        <f t="shared" si="5"/>
        <v>-23.690999999999999</v>
      </c>
      <c r="AI13" s="15">
        <f t="shared" si="6"/>
        <v>23.690999999999999</v>
      </c>
      <c r="AJ13" s="20">
        <f t="shared" si="7"/>
        <v>71.949999999999989</v>
      </c>
      <c r="AK13" s="15">
        <f t="shared" si="8"/>
        <v>179.10000000000002</v>
      </c>
      <c r="AL13" s="20">
        <f t="shared" si="9"/>
        <v>108.05000000000003</v>
      </c>
      <c r="AM13" s="21">
        <f t="shared" si="29"/>
        <v>71.949999999999989</v>
      </c>
      <c r="AN13" s="22">
        <f t="shared" si="30"/>
        <v>71.949999999999989</v>
      </c>
      <c r="AO13" s="15">
        <v>300</v>
      </c>
      <c r="AQ13" s="15">
        <v>60</v>
      </c>
    </row>
    <row r="14" spans="1:46" s="15" customFormat="1" x14ac:dyDescent="0.3">
      <c r="A14" s="15">
        <v>9</v>
      </c>
      <c r="B14" s="8">
        <v>2014</v>
      </c>
      <c r="C14" s="8">
        <v>-19.3</v>
      </c>
      <c r="D14" s="15">
        <v>592</v>
      </c>
      <c r="E14" s="15">
        <v>7.5</v>
      </c>
      <c r="F14" s="15" t="s">
        <v>22</v>
      </c>
      <c r="G14" s="15">
        <f>C13</f>
        <v>-18.600000000000001</v>
      </c>
      <c r="H14" s="51" t="str">
        <f t="shared" si="10"/>
        <v/>
      </c>
      <c r="I14" s="17">
        <v>0.94791666666666663</v>
      </c>
      <c r="J14" s="15">
        <v>-5</v>
      </c>
      <c r="K14" s="18">
        <f>10.55*(-1)</f>
        <v>-10.55</v>
      </c>
      <c r="L14" s="19">
        <f>70.93*(-1)</f>
        <v>-70.930000000000007</v>
      </c>
      <c r="M14" s="15">
        <f t="shared" si="31"/>
        <v>70.930000000000007</v>
      </c>
      <c r="N14" s="47">
        <v>13.654999999999999</v>
      </c>
      <c r="O14" s="40">
        <v>357.5</v>
      </c>
      <c r="P14" s="49">
        <f t="shared" si="11"/>
        <v>13.654999999999999</v>
      </c>
      <c r="Q14" s="35" t="str">
        <f t="shared" si="12"/>
        <v/>
      </c>
      <c r="R14" s="35" t="str">
        <f t="shared" si="13"/>
        <v/>
      </c>
      <c r="S14" s="35" t="str">
        <f t="shared" si="14"/>
        <v/>
      </c>
      <c r="T14" s="35">
        <f t="shared" si="15"/>
        <v>1</v>
      </c>
      <c r="U14" s="35" t="str">
        <f t="shared" si="16"/>
        <v/>
      </c>
      <c r="V14" s="35" t="str">
        <f t="shared" si="17"/>
        <v/>
      </c>
      <c r="W14" s="35" t="str">
        <f t="shared" si="18"/>
        <v/>
      </c>
      <c r="X14" s="37">
        <f t="shared" si="19"/>
        <v>9.1473932718888111</v>
      </c>
      <c r="Y14" s="37">
        <f t="shared" si="20"/>
        <v>3.5397545432421609</v>
      </c>
      <c r="Z14" s="37">
        <f t="shared" si="21"/>
        <v>10.519407123286744</v>
      </c>
      <c r="AA14" s="35" t="str">
        <f t="shared" si="22"/>
        <v/>
      </c>
      <c r="AB14" s="35" t="str">
        <f t="shared" si="23"/>
        <v/>
      </c>
      <c r="AC14" s="35">
        <f t="shared" si="24"/>
        <v>1</v>
      </c>
      <c r="AD14" s="35" t="str">
        <f t="shared" si="25"/>
        <v/>
      </c>
      <c r="AE14" s="35" t="str">
        <f t="shared" si="26"/>
        <v/>
      </c>
      <c r="AF14" s="35" t="str">
        <f t="shared" si="27"/>
        <v/>
      </c>
      <c r="AG14" s="35" t="str">
        <f t="shared" si="28"/>
        <v/>
      </c>
      <c r="AH14" s="15">
        <f t="shared" si="5"/>
        <v>-24.204999999999998</v>
      </c>
      <c r="AI14" s="15">
        <f t="shared" si="6"/>
        <v>24.204999999999998</v>
      </c>
      <c r="AJ14" s="20">
        <f t="shared" si="7"/>
        <v>73.430000000000007</v>
      </c>
      <c r="AK14" s="15">
        <f t="shared" si="8"/>
        <v>177.5</v>
      </c>
      <c r="AL14" s="20">
        <f t="shared" si="9"/>
        <v>106.57</v>
      </c>
      <c r="AM14" s="21">
        <f t="shared" si="29"/>
        <v>73.430000000000007</v>
      </c>
      <c r="AN14" s="22">
        <f t="shared" si="30"/>
        <v>73.430000000000007</v>
      </c>
      <c r="AO14" s="15">
        <v>330</v>
      </c>
      <c r="AQ14" s="15">
        <v>60</v>
      </c>
    </row>
    <row r="15" spans="1:46" s="15" customFormat="1" x14ac:dyDescent="0.3">
      <c r="A15" s="15">
        <v>10</v>
      </c>
      <c r="B15" s="8">
        <v>2013</v>
      </c>
      <c r="C15" s="8">
        <v>-20.8</v>
      </c>
      <c r="D15" s="16">
        <v>695</v>
      </c>
      <c r="E15" s="15">
        <v>7.7</v>
      </c>
      <c r="F15" s="16" t="s">
        <v>6</v>
      </c>
      <c r="G15" s="16">
        <f>C13</f>
        <v>-18.600000000000001</v>
      </c>
      <c r="H15" s="51" t="str">
        <f t="shared" si="10"/>
        <v/>
      </c>
      <c r="I15" s="24">
        <v>0.47434027777777782</v>
      </c>
      <c r="J15" s="15">
        <v>9</v>
      </c>
      <c r="K15" s="18">
        <v>27.87</v>
      </c>
      <c r="L15" s="19">
        <v>140.41</v>
      </c>
      <c r="M15" s="15">
        <f t="shared" si="31"/>
        <v>219.59</v>
      </c>
      <c r="N15" s="47">
        <v>-9.9570000000000007</v>
      </c>
      <c r="O15" s="40">
        <v>208.65</v>
      </c>
      <c r="P15" s="49">
        <f t="shared" si="11"/>
        <v>9.9570000000000007</v>
      </c>
      <c r="Q15" s="35" t="str">
        <f t="shared" si="12"/>
        <v/>
      </c>
      <c r="R15" s="35" t="str">
        <f t="shared" si="13"/>
        <v/>
      </c>
      <c r="S15" s="35">
        <f t="shared" si="14"/>
        <v>1</v>
      </c>
      <c r="T15" s="35" t="str">
        <f t="shared" si="15"/>
        <v/>
      </c>
      <c r="U15" s="35" t="str">
        <f t="shared" si="16"/>
        <v/>
      </c>
      <c r="V15" s="35" t="str">
        <f t="shared" si="17"/>
        <v/>
      </c>
      <c r="W15" s="35" t="str">
        <f t="shared" si="18"/>
        <v/>
      </c>
      <c r="X15" s="37">
        <f t="shared" si="19"/>
        <v>10.1002633074882</v>
      </c>
      <c r="Y15" s="37">
        <f t="shared" si="20"/>
        <v>2.5057447900681913</v>
      </c>
      <c r="Z15" s="37">
        <f t="shared" si="21"/>
        <v>11.172665093973603</v>
      </c>
      <c r="AA15" s="35" t="str">
        <f t="shared" si="22"/>
        <v/>
      </c>
      <c r="AB15" s="35" t="str">
        <f t="shared" si="23"/>
        <v/>
      </c>
      <c r="AC15" s="35">
        <f t="shared" si="24"/>
        <v>1</v>
      </c>
      <c r="AD15" s="35" t="str">
        <f t="shared" si="25"/>
        <v/>
      </c>
      <c r="AE15" s="35" t="str">
        <f t="shared" si="26"/>
        <v/>
      </c>
      <c r="AF15" s="35" t="str">
        <f t="shared" si="27"/>
        <v/>
      </c>
      <c r="AG15" s="35" t="str">
        <f t="shared" si="28"/>
        <v/>
      </c>
      <c r="AH15" s="15">
        <f t="shared" si="5"/>
        <v>37.826999999999998</v>
      </c>
      <c r="AI15" s="15">
        <f t="shared" si="6"/>
        <v>37.826999999999998</v>
      </c>
      <c r="AJ15" s="20">
        <f t="shared" si="7"/>
        <v>-10.939999999999998</v>
      </c>
      <c r="AK15" s="15">
        <f t="shared" si="8"/>
        <v>28.649999999999977</v>
      </c>
      <c r="AL15" s="20">
        <f>IF(ABS(AK15-$M15)&lt;180,AK15-$M15,360-ABS(AK15-$M15))</f>
        <v>169.05999999999997</v>
      </c>
      <c r="AM15" s="21">
        <f t="shared" si="29"/>
        <v>-10.939999999999998</v>
      </c>
      <c r="AN15" s="22">
        <f t="shared" si="30"/>
        <v>10.939999999999998</v>
      </c>
      <c r="AO15" s="15">
        <v>-44</v>
      </c>
    </row>
    <row r="16" spans="1:46" s="15" customFormat="1" x14ac:dyDescent="0.3">
      <c r="A16" s="15">
        <v>11</v>
      </c>
      <c r="B16" s="8">
        <v>2012</v>
      </c>
      <c r="C16" s="8">
        <v>-22.4</v>
      </c>
      <c r="D16" s="15">
        <v>409</v>
      </c>
      <c r="E16" s="15">
        <v>7</v>
      </c>
      <c r="F16" s="15" t="s">
        <v>23</v>
      </c>
      <c r="G16" s="15">
        <f>C14</f>
        <v>-19.3</v>
      </c>
      <c r="H16" s="51" t="str">
        <f t="shared" si="10"/>
        <v/>
      </c>
      <c r="I16" s="17">
        <v>0.7895833333333333</v>
      </c>
      <c r="J16" s="15">
        <v>12</v>
      </c>
      <c r="K16" s="18">
        <f>19.67*(-1)</f>
        <v>-19.670000000000002</v>
      </c>
      <c r="L16" s="19">
        <f>177.87*(-1)</f>
        <v>-177.87</v>
      </c>
      <c r="M16" s="15">
        <f t="shared" si="31"/>
        <v>177.87</v>
      </c>
      <c r="N16" s="47">
        <v>-7.33</v>
      </c>
      <c r="O16" s="40">
        <v>353</v>
      </c>
      <c r="P16" s="49">
        <f t="shared" si="11"/>
        <v>7.33</v>
      </c>
      <c r="Q16" s="35" t="str">
        <f t="shared" si="12"/>
        <v/>
      </c>
      <c r="R16" s="35">
        <f t="shared" si="13"/>
        <v>1</v>
      </c>
      <c r="S16" s="35" t="str">
        <f t="shared" si="14"/>
        <v/>
      </c>
      <c r="T16" s="35" t="str">
        <f t="shared" si="15"/>
        <v/>
      </c>
      <c r="U16" s="35" t="str">
        <f t="shared" si="16"/>
        <v/>
      </c>
      <c r="V16" s="35" t="str">
        <f t="shared" si="17"/>
        <v/>
      </c>
      <c r="W16" s="35" t="str">
        <f t="shared" si="18"/>
        <v/>
      </c>
      <c r="X16" s="37">
        <f t="shared" si="19"/>
        <v>11.033381641864972</v>
      </c>
      <c r="Y16" s="37">
        <f t="shared" si="20"/>
        <v>1.3011447762148078</v>
      </c>
      <c r="Z16" s="37">
        <f t="shared" si="21"/>
        <v>11.641687865902979</v>
      </c>
      <c r="AA16" s="35" t="str">
        <f t="shared" si="22"/>
        <v/>
      </c>
      <c r="AB16" s="35" t="str">
        <f t="shared" si="23"/>
        <v/>
      </c>
      <c r="AC16" s="35">
        <f t="shared" si="24"/>
        <v>1</v>
      </c>
      <c r="AD16" s="35" t="str">
        <f t="shared" si="25"/>
        <v/>
      </c>
      <c r="AE16" s="35" t="str">
        <f t="shared" si="26"/>
        <v/>
      </c>
      <c r="AF16" s="35" t="str">
        <f t="shared" si="27"/>
        <v/>
      </c>
      <c r="AG16" s="35" t="str">
        <f t="shared" si="28"/>
        <v/>
      </c>
      <c r="AH16" s="15">
        <f t="shared" si="5"/>
        <v>-12.340000000000002</v>
      </c>
      <c r="AI16" s="15">
        <f t="shared" si="6"/>
        <v>12.340000000000002</v>
      </c>
      <c r="AJ16" s="20">
        <f t="shared" si="7"/>
        <v>175.13</v>
      </c>
      <c r="AK16" s="15">
        <f t="shared" si="8"/>
        <v>173</v>
      </c>
      <c r="AL16" s="20">
        <f t="shared" ref="AL16:AL73" si="32">IF(ABS(AK16-$M16)&lt;180,AK16-$M16,360-ABS(AK16-$M16))</f>
        <v>-4.8700000000000045</v>
      </c>
      <c r="AM16" s="21">
        <f t="shared" si="29"/>
        <v>-4.8700000000000045</v>
      </c>
      <c r="AN16" s="22">
        <f t="shared" si="30"/>
        <v>4.8700000000000045</v>
      </c>
      <c r="AO16" s="15">
        <v>75</v>
      </c>
      <c r="AR16" s="15">
        <v>270</v>
      </c>
    </row>
    <row r="17" spans="1:43" s="15" customFormat="1" x14ac:dyDescent="0.3">
      <c r="A17" s="15">
        <v>12</v>
      </c>
      <c r="B17" s="8">
        <v>2011</v>
      </c>
      <c r="C17" s="8">
        <v>-24.2</v>
      </c>
      <c r="D17" s="15">
        <v>379</v>
      </c>
      <c r="E17" s="15">
        <v>7.2</v>
      </c>
      <c r="F17" s="16" t="s">
        <v>24</v>
      </c>
      <c r="G17" s="16">
        <f>C15</f>
        <v>-20.8</v>
      </c>
      <c r="H17" s="51" t="str">
        <f t="shared" si="10"/>
        <v/>
      </c>
      <c r="I17" s="17">
        <v>0.77430555555555547</v>
      </c>
      <c r="J17" s="15">
        <v>10</v>
      </c>
      <c r="K17" s="18">
        <f>3.9386*(-1)</f>
        <v>-3.9386000000000001</v>
      </c>
      <c r="L17" s="19">
        <v>153.88229999999999</v>
      </c>
      <c r="M17" s="15">
        <f t="shared" si="31"/>
        <v>206.11770000000001</v>
      </c>
      <c r="N17" s="47">
        <v>19.87</v>
      </c>
      <c r="O17" s="40">
        <v>164.1</v>
      </c>
      <c r="P17" s="49">
        <f t="shared" si="11"/>
        <v>19.87</v>
      </c>
      <c r="Q17" s="35" t="str">
        <f t="shared" si="12"/>
        <v/>
      </c>
      <c r="R17" s="35" t="str">
        <f t="shared" si="13"/>
        <v/>
      </c>
      <c r="S17" s="35" t="str">
        <f t="shared" si="14"/>
        <v/>
      </c>
      <c r="T17" s="35" t="str">
        <f t="shared" si="15"/>
        <v/>
      </c>
      <c r="U17" s="35">
        <f t="shared" si="16"/>
        <v>1</v>
      </c>
      <c r="V17" s="35" t="str">
        <f t="shared" si="17"/>
        <v/>
      </c>
      <c r="W17" s="35" t="str">
        <f t="shared" si="18"/>
        <v/>
      </c>
      <c r="X17" s="37">
        <f t="shared" si="19"/>
        <v>11.94492350332904</v>
      </c>
      <c r="Y17" s="37">
        <f t="shared" si="20"/>
        <v>7.9632645824341403E-3</v>
      </c>
      <c r="Z17" s="37">
        <f t="shared" si="21"/>
        <v>11.948954036645732</v>
      </c>
      <c r="AA17" s="35" t="str">
        <f t="shared" si="22"/>
        <v/>
      </c>
      <c r="AB17" s="35" t="str">
        <f t="shared" si="23"/>
        <v/>
      </c>
      <c r="AC17" s="35">
        <f t="shared" si="24"/>
        <v>1</v>
      </c>
      <c r="AD17" s="35" t="str">
        <f t="shared" si="25"/>
        <v/>
      </c>
      <c r="AE17" s="35" t="str">
        <f t="shared" si="26"/>
        <v/>
      </c>
      <c r="AF17" s="35" t="str">
        <f t="shared" si="27"/>
        <v/>
      </c>
      <c r="AG17" s="35" t="str">
        <f t="shared" si="28"/>
        <v/>
      </c>
      <c r="AH17" s="15">
        <f t="shared" si="5"/>
        <v>-23.808600000000002</v>
      </c>
      <c r="AI17" s="15">
        <f t="shared" si="6"/>
        <v>23.808600000000002</v>
      </c>
      <c r="AJ17" s="20">
        <f t="shared" si="7"/>
        <v>-42.017700000000019</v>
      </c>
      <c r="AK17" s="15">
        <f t="shared" si="8"/>
        <v>344.1</v>
      </c>
      <c r="AL17" s="20">
        <f t="shared" si="32"/>
        <v>137.98230000000001</v>
      </c>
      <c r="AM17" s="21">
        <f t="shared" si="29"/>
        <v>-42.017700000000019</v>
      </c>
      <c r="AN17" s="22">
        <f t="shared" si="30"/>
        <v>42.017700000000019</v>
      </c>
      <c r="AO17" s="15">
        <v>335</v>
      </c>
      <c r="AQ17" s="15">
        <v>55</v>
      </c>
    </row>
    <row r="18" spans="1:43" s="15" customFormat="1" x14ac:dyDescent="0.3">
      <c r="A18" s="15">
        <v>13</v>
      </c>
      <c r="B18" s="8">
        <v>2010</v>
      </c>
      <c r="C18" s="8">
        <v>-25.8</v>
      </c>
      <c r="D18" s="15">
        <v>609</v>
      </c>
      <c r="E18" s="15">
        <v>8.3000000000000007</v>
      </c>
      <c r="F18" s="15" t="s">
        <v>25</v>
      </c>
      <c r="G18" s="15">
        <f>C15</f>
        <v>-20.8</v>
      </c>
      <c r="H18" s="51" t="str">
        <f t="shared" si="10"/>
        <v/>
      </c>
      <c r="I18" s="17">
        <v>0.2388888888888889</v>
      </c>
      <c r="J18" s="15">
        <v>11</v>
      </c>
      <c r="K18" s="18">
        <v>54.873600000000003</v>
      </c>
      <c r="L18" s="19">
        <v>153.28049999999999</v>
      </c>
      <c r="M18" s="15">
        <f t="shared" si="31"/>
        <v>206.71950000000001</v>
      </c>
      <c r="N18" s="47">
        <v>-17.5</v>
      </c>
      <c r="O18" s="40">
        <v>100.4</v>
      </c>
      <c r="P18" s="49">
        <f t="shared" si="11"/>
        <v>17.5</v>
      </c>
      <c r="Q18" s="35" t="str">
        <f t="shared" si="12"/>
        <v/>
      </c>
      <c r="R18" s="35" t="str">
        <f t="shared" si="13"/>
        <v/>
      </c>
      <c r="S18" s="35" t="str">
        <f t="shared" si="14"/>
        <v/>
      </c>
      <c r="T18" s="35" t="str">
        <f t="shared" si="15"/>
        <v/>
      </c>
      <c r="U18" s="35">
        <f t="shared" si="16"/>
        <v>1</v>
      </c>
      <c r="V18" s="35" t="str">
        <f t="shared" si="17"/>
        <v/>
      </c>
      <c r="W18" s="35" t="str">
        <f t="shared" si="18"/>
        <v/>
      </c>
      <c r="X18" s="37">
        <f t="shared" si="19"/>
        <v>12.833106314342432</v>
      </c>
      <c r="Y18" s="37">
        <f t="shared" si="20"/>
        <v>-1.2857603834184799</v>
      </c>
      <c r="Z18" s="37">
        <f t="shared" si="21"/>
        <v>12.133941073021287</v>
      </c>
      <c r="AA18" s="35" t="str">
        <f t="shared" si="22"/>
        <v/>
      </c>
      <c r="AB18" s="35" t="str">
        <f t="shared" si="23"/>
        <v/>
      </c>
      <c r="AC18" s="35" t="str">
        <f t="shared" si="24"/>
        <v/>
      </c>
      <c r="AD18" s="35">
        <f t="shared" si="25"/>
        <v>1</v>
      </c>
      <c r="AE18" s="35" t="str">
        <f t="shared" si="26"/>
        <v/>
      </c>
      <c r="AF18" s="35" t="str">
        <f t="shared" si="27"/>
        <v/>
      </c>
      <c r="AG18" s="35" t="str">
        <f t="shared" si="28"/>
        <v/>
      </c>
      <c r="AH18" s="15">
        <f t="shared" si="5"/>
        <v>72.37360000000001</v>
      </c>
      <c r="AI18" s="15">
        <f t="shared" si="6"/>
        <v>72.37360000000001</v>
      </c>
      <c r="AJ18" s="20">
        <f t="shared" si="7"/>
        <v>-106.31950000000001</v>
      </c>
      <c r="AK18" s="15">
        <f t="shared" si="8"/>
        <v>280.39999999999998</v>
      </c>
      <c r="AL18" s="20">
        <f t="shared" si="32"/>
        <v>73.680499999999967</v>
      </c>
      <c r="AM18" s="21">
        <f t="shared" si="29"/>
        <v>73.680499999999967</v>
      </c>
      <c r="AN18" s="22">
        <f t="shared" si="30"/>
        <v>73.680499999999967</v>
      </c>
      <c r="AO18" s="15">
        <v>360</v>
      </c>
      <c r="AQ18" s="15">
        <v>120</v>
      </c>
    </row>
    <row r="19" spans="1:43" s="15" customFormat="1" x14ac:dyDescent="0.3">
      <c r="A19" s="15">
        <v>14</v>
      </c>
      <c r="B19" s="8">
        <v>2009</v>
      </c>
      <c r="C19" s="8">
        <v>-27.1</v>
      </c>
      <c r="D19" s="15">
        <v>626</v>
      </c>
      <c r="E19" s="15">
        <v>7.7</v>
      </c>
      <c r="F19" s="15" t="s">
        <v>36</v>
      </c>
      <c r="G19" s="15">
        <f>C16</f>
        <v>-22.4</v>
      </c>
      <c r="H19" s="51" t="str">
        <f t="shared" si="10"/>
        <v/>
      </c>
      <c r="I19" s="17">
        <v>0.125</v>
      </c>
      <c r="J19" s="15">
        <v>11</v>
      </c>
      <c r="K19" s="18">
        <v>49.784300000000002</v>
      </c>
      <c r="L19" s="19">
        <v>145.126</v>
      </c>
      <c r="M19" s="15">
        <f t="shared" si="31"/>
        <v>214.874</v>
      </c>
      <c r="N19" s="47">
        <v>20</v>
      </c>
      <c r="O19" s="40">
        <v>268</v>
      </c>
      <c r="P19" s="49">
        <f t="shared" si="11"/>
        <v>20</v>
      </c>
      <c r="Q19" s="35" t="str">
        <f t="shared" si="12"/>
        <v/>
      </c>
      <c r="R19" s="35" t="str">
        <f t="shared" si="13"/>
        <v/>
      </c>
      <c r="S19" s="35" t="str">
        <f t="shared" si="14"/>
        <v/>
      </c>
      <c r="T19" s="35" t="str">
        <f t="shared" si="15"/>
        <v/>
      </c>
      <c r="U19" s="35" t="str">
        <f t="shared" si="16"/>
        <v/>
      </c>
      <c r="V19" s="35" t="str">
        <f t="shared" si="17"/>
        <v/>
      </c>
      <c r="W19" s="35" t="str">
        <f t="shared" si="18"/>
        <v/>
      </c>
      <c r="X19" s="37">
        <f t="shared" si="19"/>
        <v>13.696193177461963</v>
      </c>
      <c r="Y19" s="37">
        <f t="shared" si="20"/>
        <v>-2.491949897916256</v>
      </c>
      <c r="Z19" s="37">
        <f t="shared" si="21"/>
        <v>12.249997110071384</v>
      </c>
      <c r="AA19" s="35" t="str">
        <f t="shared" si="22"/>
        <v/>
      </c>
      <c r="AB19" s="35" t="str">
        <f t="shared" si="23"/>
        <v/>
      </c>
      <c r="AC19" s="35" t="str">
        <f t="shared" si="24"/>
        <v/>
      </c>
      <c r="AD19" s="35">
        <f t="shared" si="25"/>
        <v>1</v>
      </c>
      <c r="AE19" s="35" t="str">
        <f t="shared" si="26"/>
        <v/>
      </c>
      <c r="AF19" s="35" t="str">
        <f t="shared" si="27"/>
        <v/>
      </c>
      <c r="AG19" s="35" t="str">
        <f t="shared" si="28"/>
        <v/>
      </c>
      <c r="AH19" s="15">
        <f t="shared" si="5"/>
        <v>29.784300000000002</v>
      </c>
      <c r="AI19" s="15">
        <f t="shared" si="6"/>
        <v>29.784300000000002</v>
      </c>
      <c r="AJ19" s="20">
        <f t="shared" si="7"/>
        <v>53.126000000000005</v>
      </c>
      <c r="AK19" s="15">
        <f t="shared" si="8"/>
        <v>88</v>
      </c>
      <c r="AL19" s="20">
        <f t="shared" si="32"/>
        <v>-126.874</v>
      </c>
      <c r="AM19" s="21">
        <f t="shared" si="29"/>
        <v>53.126000000000005</v>
      </c>
      <c r="AN19" s="22">
        <f t="shared" si="30"/>
        <v>53.126000000000005</v>
      </c>
    </row>
    <row r="20" spans="1:43" s="15" customFormat="1" x14ac:dyDescent="0.3">
      <c r="A20" s="15">
        <v>15</v>
      </c>
      <c r="B20" s="8">
        <v>2008</v>
      </c>
      <c r="C20" s="8">
        <v>-28</v>
      </c>
      <c r="D20" s="15">
        <v>645</v>
      </c>
      <c r="E20" s="15">
        <v>7.3</v>
      </c>
      <c r="F20" s="15" t="s">
        <v>37</v>
      </c>
      <c r="G20" s="15">
        <f>C17</f>
        <v>-24.2</v>
      </c>
      <c r="H20" s="51">
        <f t="shared" si="10"/>
        <v>1</v>
      </c>
      <c r="I20" s="17">
        <v>0.81319444444444444</v>
      </c>
      <c r="J20" s="15">
        <v>12</v>
      </c>
      <c r="K20" s="18">
        <v>-21.611000000000001</v>
      </c>
      <c r="L20" s="19">
        <v>-179.5</v>
      </c>
      <c r="M20" s="15">
        <f t="shared" si="31"/>
        <v>179.5</v>
      </c>
      <c r="N20" s="47">
        <v>15</v>
      </c>
      <c r="O20" s="40">
        <v>261</v>
      </c>
      <c r="P20" s="49">
        <f t="shared" si="11"/>
        <v>15</v>
      </c>
      <c r="Q20" s="35" t="str">
        <f t="shared" si="12"/>
        <v/>
      </c>
      <c r="R20" s="35" t="str">
        <f t="shared" si="13"/>
        <v/>
      </c>
      <c r="S20" s="35" t="str">
        <f t="shared" si="14"/>
        <v/>
      </c>
      <c r="T20" s="35">
        <f t="shared" si="15"/>
        <v>1</v>
      </c>
      <c r="U20" s="35" t="str">
        <f t="shared" si="16"/>
        <v/>
      </c>
      <c r="V20" s="35" t="str">
        <f t="shared" si="17"/>
        <v/>
      </c>
      <c r="W20" s="35" t="str">
        <f t="shared" si="18"/>
        <v/>
      </c>
      <c r="X20" s="37">
        <f t="shared" si="19"/>
        <v>14.532496271951631</v>
      </c>
      <c r="Y20" s="37">
        <f t="shared" si="20"/>
        <v>-3.5284883033423835</v>
      </c>
      <c r="Z20" s="37">
        <f t="shared" si="21"/>
        <v>12.359710546784338</v>
      </c>
      <c r="AA20" s="35" t="str">
        <f t="shared" si="22"/>
        <v/>
      </c>
      <c r="AB20" s="35" t="str">
        <f t="shared" si="23"/>
        <v/>
      </c>
      <c r="AC20" s="35" t="str">
        <f t="shared" si="24"/>
        <v/>
      </c>
      <c r="AD20" s="35">
        <f t="shared" si="25"/>
        <v>1</v>
      </c>
      <c r="AE20" s="35" t="str">
        <f t="shared" si="26"/>
        <v/>
      </c>
      <c r="AF20" s="35" t="str">
        <f t="shared" si="27"/>
        <v/>
      </c>
      <c r="AG20" s="35" t="str">
        <f t="shared" si="28"/>
        <v/>
      </c>
      <c r="AH20" s="15">
        <f t="shared" si="5"/>
        <v>-36.611000000000004</v>
      </c>
      <c r="AI20" s="15">
        <f t="shared" si="6"/>
        <v>36.611000000000004</v>
      </c>
      <c r="AJ20" s="20">
        <f t="shared" si="7"/>
        <v>81.5</v>
      </c>
      <c r="AK20" s="15">
        <f t="shared" si="8"/>
        <v>81</v>
      </c>
      <c r="AL20" s="20">
        <f t="shared" si="32"/>
        <v>-98.5</v>
      </c>
      <c r="AM20" s="21">
        <f t="shared" si="29"/>
        <v>81.5</v>
      </c>
      <c r="AN20" s="22">
        <f t="shared" si="30"/>
        <v>81.5</v>
      </c>
    </row>
    <row r="21" spans="1:43" s="15" customFormat="1" x14ac:dyDescent="0.3">
      <c r="A21" s="15">
        <v>16</v>
      </c>
      <c r="B21" s="8">
        <v>2007</v>
      </c>
      <c r="C21" s="8">
        <v>-28.6</v>
      </c>
      <c r="D21" s="15">
        <v>577</v>
      </c>
      <c r="E21" s="15">
        <v>7</v>
      </c>
      <c r="F21" s="15" t="s">
        <v>38</v>
      </c>
      <c r="G21" s="15">
        <f>C17</f>
        <v>-24.2</v>
      </c>
      <c r="H21" s="51">
        <f t="shared" si="10"/>
        <v>1</v>
      </c>
      <c r="I21" s="17">
        <v>0.4145833333333333</v>
      </c>
      <c r="J21" s="15">
        <v>-3</v>
      </c>
      <c r="K21" s="18">
        <v>-26.803000000000001</v>
      </c>
      <c r="L21" s="19">
        <v>-63.136000000000003</v>
      </c>
      <c r="M21" s="15">
        <f t="shared" si="31"/>
        <v>63.136000000000003</v>
      </c>
      <c r="N21" s="47">
        <v>-23.5</v>
      </c>
      <c r="O21" s="40">
        <v>7.5</v>
      </c>
      <c r="P21" s="49">
        <f t="shared" si="11"/>
        <v>23.5</v>
      </c>
      <c r="Q21" s="35" t="str">
        <f t="shared" si="12"/>
        <v/>
      </c>
      <c r="R21" s="35" t="str">
        <f t="shared" si="13"/>
        <v/>
      </c>
      <c r="S21" s="35" t="str">
        <f t="shared" si="14"/>
        <v/>
      </c>
      <c r="T21" s="35" t="str">
        <f t="shared" si="15"/>
        <v/>
      </c>
      <c r="U21" s="35" t="str">
        <f t="shared" si="16"/>
        <v/>
      </c>
      <c r="V21" s="35">
        <f t="shared" si="17"/>
        <v>1</v>
      </c>
      <c r="W21" s="35" t="str">
        <f t="shared" si="18"/>
        <v/>
      </c>
      <c r="X21" s="37">
        <f t="shared" si="19"/>
        <v>15.340380154422387</v>
      </c>
      <c r="Y21" s="37">
        <f t="shared" si="20"/>
        <v>-4.3248084144484968</v>
      </c>
      <c r="Z21" s="37">
        <f t="shared" si="21"/>
        <v>12.529185019986597</v>
      </c>
      <c r="AA21" s="35" t="str">
        <f t="shared" si="22"/>
        <v/>
      </c>
      <c r="AB21" s="35" t="str">
        <f t="shared" si="23"/>
        <v/>
      </c>
      <c r="AC21" s="35" t="str">
        <f t="shared" si="24"/>
        <v/>
      </c>
      <c r="AD21" s="35">
        <f t="shared" si="25"/>
        <v>1</v>
      </c>
      <c r="AE21" s="35" t="str">
        <f t="shared" si="26"/>
        <v/>
      </c>
      <c r="AF21" s="35" t="str">
        <f t="shared" si="27"/>
        <v/>
      </c>
      <c r="AG21" s="35" t="str">
        <f t="shared" si="28"/>
        <v/>
      </c>
      <c r="AH21" s="15">
        <f t="shared" si="5"/>
        <v>-3.3030000000000008</v>
      </c>
      <c r="AI21" s="15">
        <f t="shared" si="6"/>
        <v>3.3030000000000008</v>
      </c>
      <c r="AJ21" s="20">
        <f t="shared" si="7"/>
        <v>-55.636000000000003</v>
      </c>
      <c r="AK21" s="15">
        <f t="shared" si="8"/>
        <v>187.5</v>
      </c>
      <c r="AL21" s="20">
        <f t="shared" si="32"/>
        <v>124.364</v>
      </c>
      <c r="AM21" s="21">
        <f t="shared" si="29"/>
        <v>-55.636000000000003</v>
      </c>
      <c r="AN21" s="22">
        <f t="shared" si="30"/>
        <v>55.636000000000003</v>
      </c>
    </row>
    <row r="22" spans="1:43" s="15" customFormat="1" x14ac:dyDescent="0.3">
      <c r="A22" s="15">
        <v>17</v>
      </c>
      <c r="B22" s="8">
        <v>2006</v>
      </c>
      <c r="C22" s="8">
        <v>-28.8</v>
      </c>
      <c r="D22" s="15">
        <v>641</v>
      </c>
      <c r="E22" s="15">
        <v>7.5</v>
      </c>
      <c r="F22" s="15" t="s">
        <v>39</v>
      </c>
      <c r="G22" s="15">
        <f>C18</f>
        <v>-25.8</v>
      </c>
      <c r="H22" s="51">
        <f t="shared" si="10"/>
        <v>1</v>
      </c>
      <c r="I22" s="17">
        <v>0.96875</v>
      </c>
      <c r="J22" s="15">
        <v>8</v>
      </c>
      <c r="K22" s="18">
        <v>6.7759999999999998</v>
      </c>
      <c r="L22" s="19">
        <v>123.259</v>
      </c>
      <c r="M22" s="15">
        <f t="shared" si="31"/>
        <v>236.74099999999999</v>
      </c>
      <c r="N22" s="47">
        <v>-23.63</v>
      </c>
      <c r="O22" s="40">
        <v>11.9</v>
      </c>
      <c r="P22" s="49">
        <f t="shared" si="11"/>
        <v>23.63</v>
      </c>
      <c r="Q22" s="35" t="str">
        <f t="shared" si="12"/>
        <v/>
      </c>
      <c r="R22" s="35" t="str">
        <f t="shared" si="13"/>
        <v/>
      </c>
      <c r="S22" s="35" t="str">
        <f t="shared" si="14"/>
        <v/>
      </c>
      <c r="T22" s="35" t="str">
        <f t="shared" si="15"/>
        <v/>
      </c>
      <c r="U22" s="35" t="str">
        <f t="shared" si="16"/>
        <v/>
      </c>
      <c r="V22" s="35">
        <f t="shared" si="17"/>
        <v>1</v>
      </c>
      <c r="W22" s="35" t="str">
        <f t="shared" si="18"/>
        <v/>
      </c>
      <c r="X22" s="37">
        <f t="shared" si="19"/>
        <v>16.118264957044715</v>
      </c>
      <c r="Y22" s="37">
        <f t="shared" si="20"/>
        <v>-4.8266970264915274</v>
      </c>
      <c r="Z22" s="37">
        <f t="shared" si="21"/>
        <v>12.8217403155036</v>
      </c>
      <c r="AA22" s="35" t="str">
        <f t="shared" si="22"/>
        <v/>
      </c>
      <c r="AB22" s="35" t="str">
        <f t="shared" si="23"/>
        <v/>
      </c>
      <c r="AC22" s="35" t="str">
        <f t="shared" si="24"/>
        <v/>
      </c>
      <c r="AD22" s="35">
        <f t="shared" si="25"/>
        <v>1</v>
      </c>
      <c r="AE22" s="35" t="str">
        <f t="shared" si="26"/>
        <v/>
      </c>
      <c r="AF22" s="35" t="str">
        <f t="shared" si="27"/>
        <v/>
      </c>
      <c r="AG22" s="35" t="str">
        <f t="shared" si="28"/>
        <v/>
      </c>
      <c r="AH22" s="15">
        <f t="shared" si="5"/>
        <v>30.405999999999999</v>
      </c>
      <c r="AI22" s="15">
        <f t="shared" si="6"/>
        <v>30.405999999999999</v>
      </c>
      <c r="AJ22" s="20">
        <f t="shared" si="7"/>
        <v>135.15900000000002</v>
      </c>
      <c r="AK22" s="15">
        <f t="shared" si="8"/>
        <v>191.9</v>
      </c>
      <c r="AL22" s="20">
        <f t="shared" si="32"/>
        <v>-44.84099999999998</v>
      </c>
      <c r="AM22" s="21">
        <f t="shared" si="29"/>
        <v>-44.84099999999998</v>
      </c>
      <c r="AN22" s="22">
        <f t="shared" si="30"/>
        <v>44.84099999999998</v>
      </c>
    </row>
    <row r="23" spans="1:43" s="15" customFormat="1" x14ac:dyDescent="0.3">
      <c r="A23" s="15">
        <v>18</v>
      </c>
      <c r="B23" s="8">
        <v>2005</v>
      </c>
      <c r="C23" s="8">
        <v>-28.6</v>
      </c>
      <c r="D23" s="15">
        <v>578</v>
      </c>
      <c r="E23" s="15">
        <v>7.6</v>
      </c>
      <c r="F23" s="15" t="s">
        <v>39</v>
      </c>
      <c r="G23" s="15">
        <f>C18</f>
        <v>-25.8</v>
      </c>
      <c r="H23" s="51">
        <f t="shared" si="10"/>
        <v>1</v>
      </c>
      <c r="I23" s="17">
        <v>0.95208333333333339</v>
      </c>
      <c r="J23" s="15">
        <v>8</v>
      </c>
      <c r="K23" s="18">
        <v>6.4969999999999999</v>
      </c>
      <c r="L23" s="19">
        <v>123.48</v>
      </c>
      <c r="M23" s="15">
        <f t="shared" si="31"/>
        <v>236.51999999999998</v>
      </c>
      <c r="N23" s="47">
        <v>-23.7</v>
      </c>
      <c r="O23" s="40">
        <v>6.3</v>
      </c>
      <c r="P23" s="49">
        <f t="shared" si="11"/>
        <v>23.7</v>
      </c>
      <c r="Q23" s="35" t="str">
        <f t="shared" si="12"/>
        <v/>
      </c>
      <c r="R23" s="35" t="str">
        <f t="shared" si="13"/>
        <v/>
      </c>
      <c r="S23" s="35" t="str">
        <f t="shared" si="14"/>
        <v/>
      </c>
      <c r="T23" s="35" t="str">
        <f t="shared" si="15"/>
        <v/>
      </c>
      <c r="U23" s="35" t="str">
        <f t="shared" si="16"/>
        <v/>
      </c>
      <c r="V23" s="35">
        <f t="shared" si="17"/>
        <v>1</v>
      </c>
      <c r="W23" s="35" t="str">
        <f t="shared" si="18"/>
        <v/>
      </c>
      <c r="X23" s="37">
        <f t="shared" si="19"/>
        <v>16.86462947707971</v>
      </c>
      <c r="Y23" s="37">
        <f t="shared" si="20"/>
        <v>-4.9999857319385903</v>
      </c>
      <c r="Z23" s="37">
        <f t="shared" si="21"/>
        <v>13.29162495335812</v>
      </c>
      <c r="AA23" s="35" t="str">
        <f t="shared" si="22"/>
        <v/>
      </c>
      <c r="AB23" s="35" t="str">
        <f t="shared" si="23"/>
        <v/>
      </c>
      <c r="AC23" s="35" t="str">
        <f t="shared" si="24"/>
        <v/>
      </c>
      <c r="AD23" s="35">
        <f t="shared" si="25"/>
        <v>1</v>
      </c>
      <c r="AE23" s="35" t="str">
        <f t="shared" si="26"/>
        <v/>
      </c>
      <c r="AF23" s="35" t="str">
        <f t="shared" si="27"/>
        <v/>
      </c>
      <c r="AG23" s="35" t="str">
        <f t="shared" si="28"/>
        <v/>
      </c>
      <c r="AH23" s="15">
        <f t="shared" si="5"/>
        <v>30.196999999999999</v>
      </c>
      <c r="AI23" s="15">
        <f t="shared" si="6"/>
        <v>30.196999999999999</v>
      </c>
      <c r="AJ23" s="20">
        <f t="shared" si="7"/>
        <v>129.78000000000003</v>
      </c>
      <c r="AK23" s="15">
        <f t="shared" si="8"/>
        <v>186.3</v>
      </c>
      <c r="AL23" s="20">
        <f t="shared" si="32"/>
        <v>-50.21999999999997</v>
      </c>
      <c r="AM23" s="21">
        <f t="shared" si="29"/>
        <v>-50.21999999999997</v>
      </c>
      <c r="AN23" s="22">
        <f t="shared" si="30"/>
        <v>50.21999999999997</v>
      </c>
    </row>
    <row r="24" spans="1:43" s="15" customFormat="1" x14ac:dyDescent="0.3">
      <c r="A24" s="15">
        <v>19</v>
      </c>
      <c r="B24" s="8">
        <v>2004</v>
      </c>
      <c r="C24" s="8">
        <v>-28</v>
      </c>
      <c r="D24" s="15">
        <v>607</v>
      </c>
      <c r="E24" s="15">
        <v>7.3</v>
      </c>
      <c r="F24" s="15" t="s">
        <v>39</v>
      </c>
      <c r="G24" s="15">
        <f>C18</f>
        <v>-25.8</v>
      </c>
      <c r="H24" s="51">
        <f t="shared" si="10"/>
        <v>1</v>
      </c>
      <c r="I24" s="17">
        <v>0.92222222222222217</v>
      </c>
      <c r="J24" s="15">
        <v>8</v>
      </c>
      <c r="K24" s="18">
        <v>6.718</v>
      </c>
      <c r="L24" s="19">
        <v>123.40900000000001</v>
      </c>
      <c r="M24" s="15">
        <f t="shared" si="31"/>
        <v>236.59100000000001</v>
      </c>
      <c r="N24" s="47">
        <v>-23.7</v>
      </c>
      <c r="O24" s="40">
        <v>355.6</v>
      </c>
      <c r="P24" s="49">
        <f t="shared" si="11"/>
        <v>23.7</v>
      </c>
      <c r="Q24" s="35" t="str">
        <f t="shared" si="12"/>
        <v/>
      </c>
      <c r="R24" s="35" t="str">
        <f t="shared" si="13"/>
        <v/>
      </c>
      <c r="S24" s="35" t="str">
        <f t="shared" si="14"/>
        <v/>
      </c>
      <c r="T24" s="35" t="str">
        <f t="shared" si="15"/>
        <v/>
      </c>
      <c r="U24" s="35" t="str">
        <f t="shared" si="16"/>
        <v/>
      </c>
      <c r="V24" s="35">
        <f t="shared" si="17"/>
        <v>1</v>
      </c>
      <c r="W24" s="35" t="str">
        <f t="shared" si="18"/>
        <v/>
      </c>
      <c r="X24" s="37">
        <f t="shared" si="19"/>
        <v>17.578014151686865</v>
      </c>
      <c r="Y24" s="37">
        <f t="shared" si="20"/>
        <v>-4.8328770941344494</v>
      </c>
      <c r="Z24" s="37">
        <f t="shared" si="21"/>
        <v>13.978336950243703</v>
      </c>
      <c r="AA24" s="35" t="str">
        <f t="shared" si="22"/>
        <v/>
      </c>
      <c r="AB24" s="35" t="str">
        <f t="shared" si="23"/>
        <v/>
      </c>
      <c r="AC24" s="35" t="str">
        <f t="shared" si="24"/>
        <v/>
      </c>
      <c r="AD24" s="35">
        <f t="shared" si="25"/>
        <v>1</v>
      </c>
      <c r="AE24" s="35" t="str">
        <f t="shared" si="26"/>
        <v/>
      </c>
      <c r="AF24" s="35" t="str">
        <f t="shared" si="27"/>
        <v/>
      </c>
      <c r="AG24" s="35" t="str">
        <f t="shared" si="28"/>
        <v/>
      </c>
      <c r="AH24" s="15">
        <f t="shared" si="5"/>
        <v>30.417999999999999</v>
      </c>
      <c r="AI24" s="15">
        <f t="shared" si="6"/>
        <v>30.417999999999999</v>
      </c>
      <c r="AJ24" s="20">
        <f t="shared" si="7"/>
        <v>119.00900000000001</v>
      </c>
      <c r="AK24" s="15">
        <f t="shared" si="8"/>
        <v>175.60000000000002</v>
      </c>
      <c r="AL24" s="20">
        <f t="shared" si="32"/>
        <v>-60.990999999999985</v>
      </c>
      <c r="AM24" s="21">
        <f t="shared" si="29"/>
        <v>-60.990999999999985</v>
      </c>
      <c r="AN24" s="22">
        <f t="shared" si="30"/>
        <v>60.990999999999985</v>
      </c>
    </row>
    <row r="25" spans="1:43" s="15" customFormat="1" x14ac:dyDescent="0.3">
      <c r="A25" s="15">
        <v>20</v>
      </c>
      <c r="B25" s="8">
        <v>2003</v>
      </c>
      <c r="C25" s="8">
        <v>-27</v>
      </c>
      <c r="D25" s="15">
        <v>595</v>
      </c>
      <c r="E25" s="15">
        <v>7.3</v>
      </c>
      <c r="F25" s="15" t="s">
        <v>40</v>
      </c>
      <c r="G25" s="15">
        <f>C19</f>
        <v>-27.1</v>
      </c>
      <c r="H25" s="51">
        <f t="shared" si="10"/>
        <v>1</v>
      </c>
      <c r="I25" s="17">
        <v>0.44513888888888892</v>
      </c>
      <c r="J25" s="15">
        <v>12</v>
      </c>
      <c r="K25" s="18">
        <v>-17.239000000000001</v>
      </c>
      <c r="L25" s="19">
        <v>178</v>
      </c>
      <c r="M25" s="15">
        <f t="shared" si="31"/>
        <v>182</v>
      </c>
      <c r="N25" s="47">
        <v>15</v>
      </c>
      <c r="O25" s="40">
        <v>72.2</v>
      </c>
      <c r="P25" s="49">
        <f t="shared" si="11"/>
        <v>15</v>
      </c>
      <c r="Q25" s="35" t="str">
        <f t="shared" si="12"/>
        <v/>
      </c>
      <c r="R25" s="35" t="str">
        <f t="shared" si="13"/>
        <v/>
      </c>
      <c r="S25" s="35" t="str">
        <f t="shared" si="14"/>
        <v/>
      </c>
      <c r="T25" s="35">
        <f t="shared" si="15"/>
        <v>1</v>
      </c>
      <c r="U25" s="35" t="str">
        <f t="shared" si="16"/>
        <v/>
      </c>
      <c r="V25" s="35" t="str">
        <f t="shared" si="17"/>
        <v/>
      </c>
      <c r="W25" s="35" t="str">
        <f t="shared" si="18"/>
        <v/>
      </c>
      <c r="X25" s="37">
        <f t="shared" si="19"/>
        <v>18.257023912191176</v>
      </c>
      <c r="Y25" s="37">
        <f t="shared" si="20"/>
        <v>-4.3367478128123684</v>
      </c>
      <c r="Z25" s="37">
        <f t="shared" si="21"/>
        <v>14.902104059663287</v>
      </c>
      <c r="AA25" s="35" t="str">
        <f t="shared" si="22"/>
        <v/>
      </c>
      <c r="AB25" s="35" t="str">
        <f t="shared" si="23"/>
        <v/>
      </c>
      <c r="AC25" s="35" t="str">
        <f t="shared" si="24"/>
        <v/>
      </c>
      <c r="AD25" s="35">
        <f t="shared" si="25"/>
        <v>1</v>
      </c>
      <c r="AE25" s="35" t="str">
        <f t="shared" si="26"/>
        <v/>
      </c>
      <c r="AF25" s="35" t="str">
        <f t="shared" si="27"/>
        <v/>
      </c>
      <c r="AG25" s="35" t="str">
        <f t="shared" si="28"/>
        <v/>
      </c>
      <c r="AH25" s="15">
        <f t="shared" si="5"/>
        <v>-32.239000000000004</v>
      </c>
      <c r="AI25" s="15">
        <f t="shared" si="6"/>
        <v>32.239000000000004</v>
      </c>
      <c r="AJ25" s="20">
        <f t="shared" si="7"/>
        <v>-109.8</v>
      </c>
      <c r="AK25" s="15">
        <f t="shared" si="8"/>
        <v>252.2</v>
      </c>
      <c r="AL25" s="20">
        <f t="shared" si="32"/>
        <v>70.199999999999989</v>
      </c>
      <c r="AM25" s="21">
        <f t="shared" si="29"/>
        <v>70.199999999999989</v>
      </c>
      <c r="AN25" s="22">
        <f t="shared" si="30"/>
        <v>70.199999999999989</v>
      </c>
    </row>
    <row r="26" spans="1:43" s="15" customFormat="1" x14ac:dyDescent="0.3">
      <c r="A26" s="15">
        <v>21</v>
      </c>
      <c r="B26" s="8">
        <v>2002</v>
      </c>
      <c r="C26" s="8">
        <v>-25.8</v>
      </c>
      <c r="D26" s="15">
        <v>492</v>
      </c>
      <c r="E26" s="15">
        <v>7.3</v>
      </c>
      <c r="F26" s="15" t="s">
        <v>41</v>
      </c>
      <c r="G26" s="15">
        <f>C20</f>
        <v>-28</v>
      </c>
      <c r="H26" s="51">
        <f t="shared" si="10"/>
        <v>1</v>
      </c>
      <c r="I26" s="17">
        <v>0.37708333333333338</v>
      </c>
      <c r="J26" s="15">
        <v>11</v>
      </c>
      <c r="K26" s="18">
        <v>-54.2</v>
      </c>
      <c r="L26" s="19">
        <v>154.30000000000001</v>
      </c>
      <c r="M26" s="15">
        <f t="shared" si="31"/>
        <v>205.7</v>
      </c>
      <c r="N26" s="47">
        <v>-14.3</v>
      </c>
      <c r="O26" s="40">
        <v>358</v>
      </c>
      <c r="P26" s="49">
        <f t="shared" si="11"/>
        <v>14.3</v>
      </c>
      <c r="Q26" s="35" t="str">
        <f t="shared" si="12"/>
        <v/>
      </c>
      <c r="R26" s="35" t="str">
        <f t="shared" si="13"/>
        <v/>
      </c>
      <c r="S26" s="35" t="str">
        <f t="shared" si="14"/>
        <v/>
      </c>
      <c r="T26" s="35">
        <f t="shared" si="15"/>
        <v>1</v>
      </c>
      <c r="U26" s="35" t="str">
        <f t="shared" si="16"/>
        <v/>
      </c>
      <c r="V26" s="35" t="str">
        <f t="shared" si="17"/>
        <v/>
      </c>
      <c r="W26" s="35" t="str">
        <f t="shared" si="18"/>
        <v/>
      </c>
      <c r="X26" s="37">
        <f t="shared" si="19"/>
        <v>18.900330912227808</v>
      </c>
      <c r="Y26" s="37">
        <f t="shared" si="20"/>
        <v>-3.5453742022110841</v>
      </c>
      <c r="Z26" s="37">
        <f t="shared" si="21"/>
        <v>16.060977283860641</v>
      </c>
      <c r="AA26" s="35" t="str">
        <f t="shared" si="22"/>
        <v/>
      </c>
      <c r="AB26" s="35" t="str">
        <f t="shared" si="23"/>
        <v/>
      </c>
      <c r="AC26" s="35" t="str">
        <f t="shared" si="24"/>
        <v/>
      </c>
      <c r="AD26" s="35" t="str">
        <f t="shared" si="25"/>
        <v/>
      </c>
      <c r="AE26" s="35">
        <f t="shared" si="26"/>
        <v>1</v>
      </c>
      <c r="AF26" s="35" t="str">
        <f t="shared" si="27"/>
        <v/>
      </c>
      <c r="AG26" s="35" t="str">
        <f t="shared" si="28"/>
        <v/>
      </c>
      <c r="AH26" s="15">
        <f t="shared" si="5"/>
        <v>-39.900000000000006</v>
      </c>
      <c r="AI26" s="15">
        <f t="shared" si="6"/>
        <v>39.900000000000006</v>
      </c>
      <c r="AJ26" s="20">
        <f t="shared" si="7"/>
        <v>152.30000000000001</v>
      </c>
      <c r="AK26" s="15">
        <f t="shared" si="8"/>
        <v>178</v>
      </c>
      <c r="AL26" s="20">
        <f t="shared" si="32"/>
        <v>-27.699999999999989</v>
      </c>
      <c r="AM26" s="21">
        <f t="shared" si="29"/>
        <v>-27.699999999999989</v>
      </c>
      <c r="AN26" s="22">
        <f t="shared" si="30"/>
        <v>27.699999999999989</v>
      </c>
    </row>
    <row r="27" spans="1:43" s="15" customFormat="1" x14ac:dyDescent="0.3">
      <c r="A27" s="15">
        <v>22</v>
      </c>
      <c r="B27" s="8">
        <v>2001</v>
      </c>
      <c r="C27" s="8">
        <v>-24.3</v>
      </c>
      <c r="D27" s="15">
        <v>633</v>
      </c>
      <c r="E27" s="15">
        <v>7.7</v>
      </c>
      <c r="F27" s="15" t="s">
        <v>42</v>
      </c>
      <c r="G27" s="15">
        <f>C20</f>
        <v>-28</v>
      </c>
      <c r="H27" s="51">
        <f t="shared" si="10"/>
        <v>1</v>
      </c>
      <c r="I27" s="17">
        <v>9.1666666666666674E-2</v>
      </c>
      <c r="J27" s="15">
        <v>11</v>
      </c>
      <c r="K27" s="18">
        <v>53.9</v>
      </c>
      <c r="L27" s="19">
        <v>152.9</v>
      </c>
      <c r="M27" s="15">
        <f t="shared" si="31"/>
        <v>207.1</v>
      </c>
      <c r="N27" s="47">
        <v>18.2</v>
      </c>
      <c r="O27" s="40">
        <v>182.6</v>
      </c>
      <c r="P27" s="49">
        <f t="shared" si="11"/>
        <v>18.2</v>
      </c>
      <c r="Q27" s="35" t="str">
        <f t="shared" si="12"/>
        <v/>
      </c>
      <c r="R27" s="35" t="str">
        <f t="shared" si="13"/>
        <v/>
      </c>
      <c r="S27" s="35" t="str">
        <f t="shared" si="14"/>
        <v/>
      </c>
      <c r="T27" s="35" t="str">
        <f t="shared" si="15"/>
        <v/>
      </c>
      <c r="U27" s="35">
        <f t="shared" si="16"/>
        <v>1</v>
      </c>
      <c r="V27" s="35" t="str">
        <f t="shared" si="17"/>
        <v/>
      </c>
      <c r="W27" s="35" t="str">
        <f t="shared" si="18"/>
        <v/>
      </c>
      <c r="X27" s="37">
        <f t="shared" si="19"/>
        <v>19.506677124429324</v>
      </c>
      <c r="Y27" s="37">
        <f t="shared" si="20"/>
        <v>-2.51263271098665</v>
      </c>
      <c r="Z27" s="37">
        <f t="shared" si="21"/>
        <v>17.429850216569317</v>
      </c>
      <c r="AA27" s="35" t="str">
        <f t="shared" si="22"/>
        <v/>
      </c>
      <c r="AB27" s="35" t="str">
        <f t="shared" si="23"/>
        <v/>
      </c>
      <c r="AC27" s="35" t="str">
        <f t="shared" si="24"/>
        <v/>
      </c>
      <c r="AD27" s="35" t="str">
        <f t="shared" si="25"/>
        <v/>
      </c>
      <c r="AE27" s="35">
        <f t="shared" si="26"/>
        <v>1</v>
      </c>
      <c r="AF27" s="35" t="str">
        <f t="shared" si="27"/>
        <v/>
      </c>
      <c r="AG27" s="35" t="str">
        <f t="shared" si="28"/>
        <v/>
      </c>
      <c r="AH27" s="15">
        <f t="shared" si="5"/>
        <v>35.700000000000003</v>
      </c>
      <c r="AI27" s="15">
        <f t="shared" si="6"/>
        <v>35.700000000000003</v>
      </c>
      <c r="AJ27" s="20">
        <f t="shared" si="7"/>
        <v>-24.5</v>
      </c>
      <c r="AK27" s="15">
        <f t="shared" si="8"/>
        <v>2.6000000000000227</v>
      </c>
      <c r="AL27" s="20">
        <f t="shared" si="32"/>
        <v>155.50000000000003</v>
      </c>
      <c r="AM27" s="21">
        <f t="shared" si="29"/>
        <v>-24.5</v>
      </c>
      <c r="AN27" s="22">
        <f t="shared" si="30"/>
        <v>24.5</v>
      </c>
    </row>
    <row r="28" spans="1:43" s="15" customFormat="1" x14ac:dyDescent="0.3">
      <c r="A28" s="15">
        <v>23</v>
      </c>
      <c r="B28" s="8">
        <v>2000</v>
      </c>
      <c r="C28" s="8">
        <v>-22.6</v>
      </c>
      <c r="D28" s="15">
        <v>397</v>
      </c>
      <c r="E28" s="15">
        <v>7.6</v>
      </c>
      <c r="F28" s="15" t="s">
        <v>43</v>
      </c>
      <c r="G28" s="15">
        <f>C22</f>
        <v>-28.8</v>
      </c>
      <c r="H28" s="51">
        <f t="shared" si="10"/>
        <v>1</v>
      </c>
      <c r="I28" s="17">
        <v>0.66597222222222219</v>
      </c>
      <c r="J28" s="15">
        <v>9</v>
      </c>
      <c r="K28" s="18">
        <v>-5.5</v>
      </c>
      <c r="L28" s="19">
        <v>128</v>
      </c>
      <c r="M28" s="15">
        <f t="shared" si="31"/>
        <v>232</v>
      </c>
      <c r="N28" s="47">
        <v>-28</v>
      </c>
      <c r="O28" s="40">
        <v>84</v>
      </c>
      <c r="P28" s="49">
        <f t="shared" si="11"/>
        <v>28</v>
      </c>
      <c r="Q28" s="35" t="str">
        <f t="shared" si="12"/>
        <v/>
      </c>
      <c r="R28" s="35" t="str">
        <f t="shared" si="13"/>
        <v/>
      </c>
      <c r="S28" s="35" t="str">
        <f t="shared" si="14"/>
        <v/>
      </c>
      <c r="T28" s="35" t="str">
        <f t="shared" si="15"/>
        <v/>
      </c>
      <c r="U28" s="35" t="str">
        <f t="shared" si="16"/>
        <v/>
      </c>
      <c r="V28" s="35" t="str">
        <f t="shared" si="17"/>
        <v/>
      </c>
      <c r="W28" s="35">
        <f t="shared" si="18"/>
        <v>1</v>
      </c>
      <c r="X28" s="37">
        <f t="shared" si="19"/>
        <v>20.074876800577453</v>
      </c>
      <c r="Y28" s="37">
        <f t="shared" si="20"/>
        <v>-1.3088320317484321</v>
      </c>
      <c r="Z28" s="37">
        <f t="shared" si="21"/>
        <v>18.961544521340198</v>
      </c>
      <c r="AA28" s="35" t="str">
        <f t="shared" si="22"/>
        <v/>
      </c>
      <c r="AB28" s="35" t="str">
        <f t="shared" si="23"/>
        <v/>
      </c>
      <c r="AC28" s="35" t="str">
        <f t="shared" si="24"/>
        <v/>
      </c>
      <c r="AD28" s="35" t="str">
        <f t="shared" si="25"/>
        <v/>
      </c>
      <c r="AE28" s="35">
        <f t="shared" si="26"/>
        <v>1</v>
      </c>
      <c r="AF28" s="35" t="str">
        <f t="shared" si="27"/>
        <v/>
      </c>
      <c r="AG28" s="35" t="str">
        <f t="shared" si="28"/>
        <v/>
      </c>
      <c r="AH28" s="15">
        <f t="shared" si="5"/>
        <v>22.5</v>
      </c>
      <c r="AI28" s="15">
        <f t="shared" si="6"/>
        <v>22.5</v>
      </c>
      <c r="AJ28" s="20">
        <f t="shared" si="7"/>
        <v>-148</v>
      </c>
      <c r="AK28" s="15">
        <f t="shared" si="8"/>
        <v>264</v>
      </c>
      <c r="AL28" s="20">
        <f t="shared" si="32"/>
        <v>32</v>
      </c>
      <c r="AM28" s="21">
        <f t="shared" si="29"/>
        <v>32</v>
      </c>
      <c r="AN28" s="22">
        <f t="shared" si="30"/>
        <v>32</v>
      </c>
    </row>
    <row r="29" spans="1:43" s="25" customFormat="1" x14ac:dyDescent="0.3">
      <c r="A29" s="15">
        <v>24</v>
      </c>
      <c r="B29" s="8">
        <v>1999</v>
      </c>
      <c r="C29" s="8">
        <v>-20.9</v>
      </c>
      <c r="D29" s="25">
        <v>583</v>
      </c>
      <c r="E29" s="25">
        <v>7.2</v>
      </c>
      <c r="F29" s="25" t="s">
        <v>44</v>
      </c>
      <c r="G29" s="25">
        <f>C22</f>
        <v>-28.8</v>
      </c>
      <c r="H29" s="51">
        <f t="shared" si="10"/>
        <v>1</v>
      </c>
      <c r="I29" s="26">
        <v>0.92569444444444438</v>
      </c>
      <c r="J29" s="25">
        <v>12</v>
      </c>
      <c r="K29" s="27">
        <v>-19.899999999999999</v>
      </c>
      <c r="L29" s="28">
        <v>-178</v>
      </c>
      <c r="M29" s="25">
        <f t="shared" si="31"/>
        <v>178</v>
      </c>
      <c r="N29" s="48">
        <v>-18</v>
      </c>
      <c r="O29" s="41">
        <v>110.5</v>
      </c>
      <c r="P29" s="50">
        <f t="shared" si="11"/>
        <v>18</v>
      </c>
      <c r="Q29" s="35" t="str">
        <f t="shared" si="12"/>
        <v/>
      </c>
      <c r="R29" s="35" t="str">
        <f t="shared" si="13"/>
        <v/>
      </c>
      <c r="S29" s="35" t="str">
        <f t="shared" si="14"/>
        <v/>
      </c>
      <c r="T29" s="35" t="str">
        <f t="shared" si="15"/>
        <v/>
      </c>
      <c r="U29" s="35">
        <f t="shared" si="16"/>
        <v>1</v>
      </c>
      <c r="V29" s="35" t="str">
        <f t="shared" si="17"/>
        <v/>
      </c>
      <c r="W29" s="35" t="str">
        <f t="shared" si="18"/>
        <v/>
      </c>
      <c r="X29" s="37">
        <f t="shared" si="19"/>
        <v>20.60381879040845</v>
      </c>
      <c r="Y29" s="37">
        <f t="shared" si="20"/>
        <v>-1.5926508965689951E-2</v>
      </c>
      <c r="Z29" s="37">
        <f t="shared" si="21"/>
        <v>20.589914260548582</v>
      </c>
      <c r="AA29" s="35" t="str">
        <f t="shared" si="22"/>
        <v/>
      </c>
      <c r="AB29" s="35" t="str">
        <f t="shared" si="23"/>
        <v/>
      </c>
      <c r="AC29" s="35" t="str">
        <f t="shared" si="24"/>
        <v/>
      </c>
      <c r="AD29" s="35" t="str">
        <f t="shared" si="25"/>
        <v/>
      </c>
      <c r="AE29" s="35" t="str">
        <f t="shared" si="26"/>
        <v/>
      </c>
      <c r="AF29" s="35">
        <f t="shared" si="27"/>
        <v>1</v>
      </c>
      <c r="AG29" s="35" t="str">
        <f t="shared" si="28"/>
        <v/>
      </c>
      <c r="AH29" s="25">
        <f t="shared" si="5"/>
        <v>-1.8999999999999986</v>
      </c>
      <c r="AI29" s="25">
        <f t="shared" si="6"/>
        <v>1.8999999999999986</v>
      </c>
      <c r="AJ29" s="29">
        <f t="shared" si="7"/>
        <v>-67.5</v>
      </c>
      <c r="AK29" s="25">
        <f t="shared" si="8"/>
        <v>290.5</v>
      </c>
      <c r="AL29" s="29">
        <f t="shared" si="32"/>
        <v>112.5</v>
      </c>
      <c r="AM29" s="30">
        <f t="shared" si="29"/>
        <v>-67.5</v>
      </c>
      <c r="AN29" s="31">
        <f t="shared" si="30"/>
        <v>67.5</v>
      </c>
    </row>
    <row r="30" spans="1:43" s="25" customFormat="1" x14ac:dyDescent="0.3">
      <c r="A30" s="15">
        <v>25</v>
      </c>
      <c r="B30" s="8">
        <v>1998</v>
      </c>
      <c r="C30" s="8">
        <v>-19.5</v>
      </c>
      <c r="D30" s="25">
        <v>525</v>
      </c>
      <c r="E30" s="25">
        <v>7.1</v>
      </c>
      <c r="F30" s="25" t="s">
        <v>45</v>
      </c>
      <c r="G30" s="25">
        <f>C23</f>
        <v>-28.6</v>
      </c>
      <c r="H30" s="51">
        <f t="shared" si="10"/>
        <v>1</v>
      </c>
      <c r="I30" s="26">
        <v>0.51597222222222217</v>
      </c>
      <c r="K30" s="27">
        <v>5.3</v>
      </c>
      <c r="L30" s="28">
        <v>123</v>
      </c>
      <c r="M30" s="25">
        <f t="shared" si="31"/>
        <v>237</v>
      </c>
      <c r="N30" s="48">
        <v>-28</v>
      </c>
      <c r="O30" s="41">
        <v>52.75</v>
      </c>
      <c r="P30" s="50">
        <f t="shared" si="11"/>
        <v>28</v>
      </c>
      <c r="Q30" s="35" t="str">
        <f t="shared" si="12"/>
        <v/>
      </c>
      <c r="R30" s="35" t="str">
        <f t="shared" si="13"/>
        <v/>
      </c>
      <c r="S30" s="35" t="str">
        <f t="shared" si="14"/>
        <v/>
      </c>
      <c r="T30" s="35" t="str">
        <f t="shared" si="15"/>
        <v/>
      </c>
      <c r="U30" s="35" t="str">
        <f t="shared" si="16"/>
        <v/>
      </c>
      <c r="V30" s="35" t="str">
        <f t="shared" si="17"/>
        <v/>
      </c>
      <c r="W30" s="35">
        <f t="shared" si="18"/>
        <v>1</v>
      </c>
      <c r="X30" s="37">
        <f t="shared" si="19"/>
        <v>21.092468714537421</v>
      </c>
      <c r="Y30" s="37">
        <f t="shared" si="20"/>
        <v>1.2780632851789795</v>
      </c>
      <c r="Z30" s="37">
        <f t="shared" si="21"/>
        <v>22.234736081394903</v>
      </c>
      <c r="AA30" s="35" t="str">
        <f t="shared" si="22"/>
        <v/>
      </c>
      <c r="AB30" s="35" t="str">
        <f t="shared" si="23"/>
        <v/>
      </c>
      <c r="AC30" s="35" t="str">
        <f t="shared" si="24"/>
        <v/>
      </c>
      <c r="AD30" s="35" t="str">
        <f t="shared" si="25"/>
        <v/>
      </c>
      <c r="AE30" s="35" t="str">
        <f t="shared" si="26"/>
        <v/>
      </c>
      <c r="AF30" s="35">
        <f t="shared" si="27"/>
        <v>1</v>
      </c>
      <c r="AG30" s="35" t="str">
        <f t="shared" si="28"/>
        <v/>
      </c>
      <c r="AH30" s="25">
        <f t="shared" si="5"/>
        <v>33.299999999999997</v>
      </c>
      <c r="AI30" s="25">
        <f t="shared" si="6"/>
        <v>33.299999999999997</v>
      </c>
      <c r="AJ30" s="29">
        <f t="shared" si="7"/>
        <v>175.75</v>
      </c>
      <c r="AK30" s="25">
        <f t="shared" si="8"/>
        <v>232.75</v>
      </c>
      <c r="AL30" s="29">
        <f t="shared" si="32"/>
        <v>-4.25</v>
      </c>
      <c r="AM30" s="30">
        <f t="shared" si="29"/>
        <v>-4.25</v>
      </c>
      <c r="AN30" s="31">
        <f t="shared" si="30"/>
        <v>4.25</v>
      </c>
    </row>
    <row r="31" spans="1:43" s="25" customFormat="1" x14ac:dyDescent="0.3">
      <c r="A31" s="15">
        <v>26</v>
      </c>
      <c r="B31" s="8">
        <v>1997</v>
      </c>
      <c r="C31" s="8">
        <v>-18.7</v>
      </c>
      <c r="D31" s="25">
        <v>582</v>
      </c>
      <c r="E31" s="25">
        <v>7.3</v>
      </c>
      <c r="F31" s="25" t="s">
        <v>46</v>
      </c>
      <c r="G31" s="25">
        <f>C24</f>
        <v>-28</v>
      </c>
      <c r="H31" s="51">
        <f t="shared" si="10"/>
        <v>1</v>
      </c>
      <c r="I31" s="26">
        <v>0.60763888888888895</v>
      </c>
      <c r="J31" s="25">
        <v>7</v>
      </c>
      <c r="K31" s="27">
        <v>2.4</v>
      </c>
      <c r="L31" s="28">
        <v>104</v>
      </c>
      <c r="M31" s="25">
        <f t="shared" si="31"/>
        <v>256</v>
      </c>
      <c r="N31" s="48">
        <v>2</v>
      </c>
      <c r="O31" s="41">
        <v>310</v>
      </c>
      <c r="P31" s="50">
        <f t="shared" si="11"/>
        <v>2</v>
      </c>
      <c r="Q31" s="35">
        <f t="shared" si="12"/>
        <v>1</v>
      </c>
      <c r="R31" s="35" t="str">
        <f t="shared" si="13"/>
        <v/>
      </c>
      <c r="S31" s="35" t="str">
        <f t="shared" si="14"/>
        <v/>
      </c>
      <c r="T31" s="35" t="str">
        <f t="shared" si="15"/>
        <v/>
      </c>
      <c r="U31" s="35" t="str">
        <f t="shared" si="16"/>
        <v/>
      </c>
      <c r="V31" s="35" t="str">
        <f t="shared" si="17"/>
        <v/>
      </c>
      <c r="W31" s="35" t="str">
        <f t="shared" si="18"/>
        <v/>
      </c>
      <c r="X31" s="37">
        <f t="shared" si="19"/>
        <v>21.539870987252392</v>
      </c>
      <c r="Y31" s="37">
        <f t="shared" si="20"/>
        <v>2.485042961674143</v>
      </c>
      <c r="Z31" s="37">
        <f t="shared" si="21"/>
        <v>23.807985597093097</v>
      </c>
      <c r="AA31" s="35" t="str">
        <f t="shared" si="22"/>
        <v/>
      </c>
      <c r="AB31" s="35" t="str">
        <f t="shared" si="23"/>
        <v/>
      </c>
      <c r="AC31" s="35" t="str">
        <f t="shared" si="24"/>
        <v/>
      </c>
      <c r="AD31" s="35" t="str">
        <f t="shared" si="25"/>
        <v/>
      </c>
      <c r="AE31" s="35" t="str">
        <f t="shared" si="26"/>
        <v/>
      </c>
      <c r="AF31" s="35">
        <f t="shared" si="27"/>
        <v>1</v>
      </c>
      <c r="AG31" s="35" t="str">
        <f t="shared" si="28"/>
        <v/>
      </c>
      <c r="AH31" s="25">
        <f t="shared" si="5"/>
        <v>0.39999999999999991</v>
      </c>
      <c r="AI31" s="25">
        <f t="shared" si="6"/>
        <v>0.39999999999999991</v>
      </c>
      <c r="AJ31" s="29">
        <f t="shared" si="7"/>
        <v>54</v>
      </c>
      <c r="AK31" s="25">
        <f t="shared" si="8"/>
        <v>130</v>
      </c>
      <c r="AL31" s="29">
        <f t="shared" si="32"/>
        <v>-126</v>
      </c>
      <c r="AM31" s="30">
        <f t="shared" si="29"/>
        <v>54</v>
      </c>
      <c r="AN31" s="31">
        <f t="shared" si="30"/>
        <v>54</v>
      </c>
    </row>
    <row r="32" spans="1:43" s="25" customFormat="1" x14ac:dyDescent="0.3">
      <c r="A32" s="15">
        <v>27</v>
      </c>
      <c r="B32" s="8">
        <v>1996</v>
      </c>
      <c r="C32" s="8">
        <v>-18.8</v>
      </c>
      <c r="D32" s="25">
        <v>565</v>
      </c>
      <c r="E32" s="25">
        <v>7.1</v>
      </c>
      <c r="F32" s="25" t="s">
        <v>47</v>
      </c>
      <c r="G32" s="25">
        <f>C24</f>
        <v>-28</v>
      </c>
      <c r="H32" s="51">
        <f t="shared" si="10"/>
        <v>1</v>
      </c>
      <c r="I32" s="26">
        <v>0.18541666666666667</v>
      </c>
      <c r="K32" s="27">
        <v>-17.600000000000001</v>
      </c>
      <c r="L32" s="28">
        <v>-179</v>
      </c>
      <c r="M32" s="25">
        <f t="shared" si="31"/>
        <v>179</v>
      </c>
      <c r="N32" s="48">
        <v>27</v>
      </c>
      <c r="O32" s="41">
        <v>272</v>
      </c>
      <c r="P32" s="50">
        <f t="shared" si="11"/>
        <v>27</v>
      </c>
      <c r="Q32" s="35" t="str">
        <f t="shared" si="12"/>
        <v/>
      </c>
      <c r="R32" s="35" t="str">
        <f t="shared" si="13"/>
        <v/>
      </c>
      <c r="S32" s="35" t="str">
        <f t="shared" si="14"/>
        <v/>
      </c>
      <c r="T32" s="35" t="str">
        <f t="shared" si="15"/>
        <v/>
      </c>
      <c r="U32" s="35" t="str">
        <f t="shared" si="16"/>
        <v/>
      </c>
      <c r="V32" s="35" t="str">
        <f t="shared" si="17"/>
        <v/>
      </c>
      <c r="W32" s="35">
        <f t="shared" si="18"/>
        <v>1</v>
      </c>
      <c r="X32" s="37">
        <f t="shared" si="19"/>
        <v>21.945150685222355</v>
      </c>
      <c r="Y32" s="37">
        <f t="shared" si="20"/>
        <v>3.522841750988853</v>
      </c>
      <c r="Z32" s="37">
        <f t="shared" si="21"/>
        <v>25.220968188003837</v>
      </c>
      <c r="AA32" s="35" t="str">
        <f t="shared" si="22"/>
        <v/>
      </c>
      <c r="AB32" s="35" t="str">
        <f t="shared" si="23"/>
        <v/>
      </c>
      <c r="AC32" s="35" t="str">
        <f t="shared" si="24"/>
        <v/>
      </c>
      <c r="AD32" s="35" t="str">
        <f t="shared" si="25"/>
        <v/>
      </c>
      <c r="AE32" s="35" t="str">
        <f t="shared" si="26"/>
        <v/>
      </c>
      <c r="AF32" s="35" t="str">
        <f t="shared" si="27"/>
        <v/>
      </c>
      <c r="AG32" s="35">
        <f t="shared" si="28"/>
        <v>1</v>
      </c>
      <c r="AH32" s="25">
        <f t="shared" si="5"/>
        <v>-44.6</v>
      </c>
      <c r="AI32" s="25">
        <f t="shared" si="6"/>
        <v>44.6</v>
      </c>
      <c r="AJ32" s="29">
        <f t="shared" si="7"/>
        <v>93</v>
      </c>
      <c r="AK32" s="25">
        <f t="shared" si="8"/>
        <v>92</v>
      </c>
      <c r="AL32" s="29">
        <f t="shared" si="32"/>
        <v>-87</v>
      </c>
      <c r="AM32" s="30">
        <f t="shared" si="29"/>
        <v>-87</v>
      </c>
      <c r="AN32" s="31">
        <f t="shared" si="30"/>
        <v>87</v>
      </c>
    </row>
    <row r="33" spans="1:40" s="25" customFormat="1" x14ac:dyDescent="0.3">
      <c r="A33" s="15">
        <v>28</v>
      </c>
      <c r="B33" s="8">
        <v>1995</v>
      </c>
      <c r="C33" s="8">
        <v>-19.8</v>
      </c>
      <c r="D33" s="25">
        <v>558</v>
      </c>
      <c r="E33" s="25">
        <v>7.1</v>
      </c>
      <c r="F33" s="25" t="s">
        <v>48</v>
      </c>
      <c r="G33" s="25">
        <f>C25</f>
        <v>-27</v>
      </c>
      <c r="H33" s="51">
        <f t="shared" si="10"/>
        <v>1</v>
      </c>
      <c r="I33" s="26">
        <v>0.2638888888888889</v>
      </c>
      <c r="K33" s="27">
        <v>-7.6</v>
      </c>
      <c r="L33" s="28">
        <v>-72</v>
      </c>
      <c r="M33" s="25">
        <f t="shared" si="31"/>
        <v>72</v>
      </c>
      <c r="N33" s="48">
        <v>-11</v>
      </c>
      <c r="O33" s="41">
        <v>17</v>
      </c>
      <c r="P33" s="50">
        <f t="shared" si="11"/>
        <v>11</v>
      </c>
      <c r="Q33" s="35" t="str">
        <f t="shared" si="12"/>
        <v/>
      </c>
      <c r="R33" s="35" t="str">
        <f t="shared" si="13"/>
        <v/>
      </c>
      <c r="S33" s="35">
        <f t="shared" si="14"/>
        <v>1</v>
      </c>
      <c r="T33" s="35" t="str">
        <f t="shared" si="15"/>
        <v/>
      </c>
      <c r="U33" s="35" t="str">
        <f t="shared" si="16"/>
        <v/>
      </c>
      <c r="V33" s="35" t="str">
        <f t="shared" si="17"/>
        <v/>
      </c>
      <c r="W33" s="35" t="str">
        <f t="shared" si="18"/>
        <v/>
      </c>
      <c r="X33" s="37">
        <f t="shared" si="19"/>
        <v>22.307515258464985</v>
      </c>
      <c r="Y33" s="37">
        <f t="shared" si="20"/>
        <v>4.3208066613644567</v>
      </c>
      <c r="Z33" s="37">
        <f t="shared" si="21"/>
        <v>26.391687314705017</v>
      </c>
      <c r="AA33" s="35" t="str">
        <f t="shared" si="22"/>
        <v/>
      </c>
      <c r="AB33" s="35" t="str">
        <f t="shared" si="23"/>
        <v/>
      </c>
      <c r="AC33" s="35" t="str">
        <f t="shared" si="24"/>
        <v/>
      </c>
      <c r="AD33" s="35" t="str">
        <f t="shared" si="25"/>
        <v/>
      </c>
      <c r="AE33" s="35" t="str">
        <f t="shared" si="26"/>
        <v/>
      </c>
      <c r="AF33" s="35" t="str">
        <f t="shared" si="27"/>
        <v/>
      </c>
      <c r="AG33" s="35">
        <f t="shared" si="28"/>
        <v>1</v>
      </c>
      <c r="AH33" s="25">
        <f t="shared" si="5"/>
        <v>3.4000000000000004</v>
      </c>
      <c r="AI33" s="25">
        <f t="shared" si="6"/>
        <v>3.4000000000000004</v>
      </c>
      <c r="AJ33" s="29">
        <f t="shared" si="7"/>
        <v>-55</v>
      </c>
      <c r="AK33" s="25">
        <f t="shared" si="8"/>
        <v>197</v>
      </c>
      <c r="AL33" s="29">
        <f t="shared" si="32"/>
        <v>125</v>
      </c>
      <c r="AM33" s="30">
        <f t="shared" si="29"/>
        <v>-55</v>
      </c>
      <c r="AN33" s="31">
        <f t="shared" si="30"/>
        <v>55</v>
      </c>
    </row>
    <row r="34" spans="1:40" s="25" customFormat="1" x14ac:dyDescent="0.3">
      <c r="A34" s="15">
        <v>29</v>
      </c>
      <c r="B34" s="8">
        <v>1994</v>
      </c>
      <c r="C34" s="8">
        <v>-21.4</v>
      </c>
      <c r="D34" s="25">
        <v>459</v>
      </c>
      <c r="E34" s="25">
        <v>7.3</v>
      </c>
      <c r="F34" s="25" t="s">
        <v>49</v>
      </c>
      <c r="G34" s="25">
        <f>C26</f>
        <v>-25.8</v>
      </c>
      <c r="H34" s="51">
        <f t="shared" si="10"/>
        <v>1</v>
      </c>
      <c r="I34" s="26">
        <v>0.20416666666666669</v>
      </c>
      <c r="J34" s="25">
        <v>11</v>
      </c>
      <c r="K34" s="27">
        <v>-48</v>
      </c>
      <c r="L34" s="28">
        <v>146</v>
      </c>
      <c r="M34" s="25">
        <f t="shared" si="31"/>
        <v>214</v>
      </c>
      <c r="N34" s="48">
        <v>6</v>
      </c>
      <c r="O34" s="41">
        <v>107</v>
      </c>
      <c r="P34" s="50">
        <f t="shared" si="11"/>
        <v>6</v>
      </c>
      <c r="Q34" s="35" t="str">
        <f t="shared" si="12"/>
        <v/>
      </c>
      <c r="R34" s="35">
        <f t="shared" si="13"/>
        <v>1</v>
      </c>
      <c r="S34" s="35" t="str">
        <f t="shared" si="14"/>
        <v/>
      </c>
      <c r="T34" s="35" t="str">
        <f t="shared" si="15"/>
        <v/>
      </c>
      <c r="U34" s="35" t="str">
        <f t="shared" si="16"/>
        <v/>
      </c>
      <c r="V34" s="35" t="str">
        <f t="shared" si="17"/>
        <v/>
      </c>
      <c r="W34" s="35" t="str">
        <f t="shared" si="18"/>
        <v/>
      </c>
      <c r="X34" s="37">
        <f t="shared" si="19"/>
        <v>22.626256080228039</v>
      </c>
      <c r="Y34" s="37">
        <f t="shared" si="20"/>
        <v>4.8246125106780386</v>
      </c>
      <c r="Z34" s="37">
        <f t="shared" si="21"/>
        <v>27.251803459654869</v>
      </c>
      <c r="AA34" s="35" t="str">
        <f t="shared" si="22"/>
        <v/>
      </c>
      <c r="AB34" s="35" t="str">
        <f t="shared" si="23"/>
        <v/>
      </c>
      <c r="AC34" s="35" t="str">
        <f t="shared" si="24"/>
        <v/>
      </c>
      <c r="AD34" s="35" t="str">
        <f t="shared" si="25"/>
        <v/>
      </c>
      <c r="AE34" s="35" t="str">
        <f t="shared" si="26"/>
        <v/>
      </c>
      <c r="AF34" s="35" t="str">
        <f t="shared" si="27"/>
        <v/>
      </c>
      <c r="AG34" s="35">
        <f t="shared" si="28"/>
        <v>1</v>
      </c>
      <c r="AH34" s="25">
        <f t="shared" si="5"/>
        <v>-54</v>
      </c>
      <c r="AI34" s="25">
        <f t="shared" si="6"/>
        <v>54</v>
      </c>
      <c r="AJ34" s="29">
        <f t="shared" si="7"/>
        <v>-107</v>
      </c>
      <c r="AK34" s="25">
        <f t="shared" si="8"/>
        <v>287</v>
      </c>
      <c r="AL34" s="29">
        <f t="shared" si="32"/>
        <v>73</v>
      </c>
      <c r="AM34" s="30">
        <f t="shared" si="29"/>
        <v>73</v>
      </c>
      <c r="AN34" s="31">
        <f t="shared" si="30"/>
        <v>73</v>
      </c>
    </row>
    <row r="35" spans="1:40" s="25" customFormat="1" x14ac:dyDescent="0.3">
      <c r="A35" s="15">
        <v>30</v>
      </c>
      <c r="B35" s="8">
        <v>1993</v>
      </c>
      <c r="C35" s="8">
        <v>-23.1</v>
      </c>
      <c r="D35" s="25">
        <v>675</v>
      </c>
      <c r="E35" s="25">
        <v>7.7</v>
      </c>
      <c r="F35" s="25" t="s">
        <v>50</v>
      </c>
      <c r="G35" s="25">
        <f>C26</f>
        <v>-25.8</v>
      </c>
      <c r="H35" s="51">
        <f t="shared" si="10"/>
        <v>1</v>
      </c>
      <c r="I35" s="26">
        <v>0.46388888888888885</v>
      </c>
      <c r="J35" s="25">
        <v>12</v>
      </c>
      <c r="K35" s="27">
        <v>-24</v>
      </c>
      <c r="L35" s="28">
        <v>178</v>
      </c>
      <c r="M35" s="25">
        <f t="shared" si="31"/>
        <v>182</v>
      </c>
      <c r="N35" s="48">
        <v>-25</v>
      </c>
      <c r="O35" s="41">
        <v>207</v>
      </c>
      <c r="P35" s="50">
        <f t="shared" si="11"/>
        <v>25</v>
      </c>
      <c r="Q35" s="35" t="str">
        <f t="shared" si="12"/>
        <v/>
      </c>
      <c r="R35" s="35" t="str">
        <f t="shared" si="13"/>
        <v/>
      </c>
      <c r="S35" s="35" t="str">
        <f t="shared" si="14"/>
        <v/>
      </c>
      <c r="T35" s="35" t="str">
        <f t="shared" si="15"/>
        <v/>
      </c>
      <c r="U35" s="35" t="str">
        <f t="shared" si="16"/>
        <v/>
      </c>
      <c r="V35" s="35" t="str">
        <f t="shared" si="17"/>
        <v/>
      </c>
      <c r="W35" s="35">
        <f t="shared" si="18"/>
        <v>1</v>
      </c>
      <c r="X35" s="37">
        <f t="shared" si="19"/>
        <v>22.900749832753625</v>
      </c>
      <c r="Y35" s="37">
        <f t="shared" si="20"/>
        <v>4.999960366529594</v>
      </c>
      <c r="Z35" s="37">
        <f t="shared" si="21"/>
        <v>27.75256515171877</v>
      </c>
      <c r="AA35" s="35" t="str">
        <f t="shared" si="22"/>
        <v/>
      </c>
      <c r="AB35" s="35" t="str">
        <f t="shared" si="23"/>
        <v/>
      </c>
      <c r="AC35" s="35" t="str">
        <f t="shared" si="24"/>
        <v/>
      </c>
      <c r="AD35" s="35" t="str">
        <f t="shared" si="25"/>
        <v/>
      </c>
      <c r="AE35" s="35" t="str">
        <f t="shared" si="26"/>
        <v/>
      </c>
      <c r="AF35" s="35" t="str">
        <f t="shared" si="27"/>
        <v/>
      </c>
      <c r="AG35" s="35">
        <f t="shared" si="28"/>
        <v>1</v>
      </c>
      <c r="AH35" s="25">
        <f t="shared" si="5"/>
        <v>1</v>
      </c>
      <c r="AI35" s="25">
        <f t="shared" si="6"/>
        <v>1</v>
      </c>
      <c r="AJ35" s="29">
        <f t="shared" si="7"/>
        <v>25</v>
      </c>
      <c r="AK35" s="25">
        <f t="shared" si="8"/>
        <v>27</v>
      </c>
      <c r="AL35" s="29">
        <f t="shared" si="32"/>
        <v>-155</v>
      </c>
      <c r="AM35" s="30">
        <f t="shared" si="29"/>
        <v>25</v>
      </c>
      <c r="AN35" s="31">
        <f t="shared" si="30"/>
        <v>25</v>
      </c>
    </row>
    <row r="36" spans="1:40" s="25" customFormat="1" x14ac:dyDescent="0.3">
      <c r="A36" s="15">
        <v>31</v>
      </c>
      <c r="B36" s="8">
        <v>1992</v>
      </c>
      <c r="C36" s="8">
        <v>-24.9</v>
      </c>
      <c r="D36" s="25">
        <v>580</v>
      </c>
      <c r="E36" s="25">
        <v>7.7</v>
      </c>
      <c r="F36" s="25" t="s">
        <v>50</v>
      </c>
      <c r="G36" s="25">
        <f>C26</f>
        <v>-25.8</v>
      </c>
      <c r="H36" s="51">
        <f t="shared" si="10"/>
        <v>1</v>
      </c>
      <c r="I36" s="26">
        <v>0.45902777777777781</v>
      </c>
      <c r="J36" s="25">
        <v>12</v>
      </c>
      <c r="K36" s="27">
        <v>-22</v>
      </c>
      <c r="L36" s="28">
        <v>-179.5</v>
      </c>
      <c r="M36" s="25">
        <f t="shared" si="31"/>
        <v>179.5</v>
      </c>
      <c r="N36" s="48">
        <v>-25</v>
      </c>
      <c r="O36" s="41">
        <v>205</v>
      </c>
      <c r="P36" s="50">
        <f t="shared" si="11"/>
        <v>25</v>
      </c>
      <c r="Q36" s="35" t="str">
        <f t="shared" si="12"/>
        <v/>
      </c>
      <c r="R36" s="35" t="str">
        <f t="shared" si="13"/>
        <v/>
      </c>
      <c r="S36" s="35" t="str">
        <f t="shared" si="14"/>
        <v/>
      </c>
      <c r="T36" s="35" t="str">
        <f t="shared" si="15"/>
        <v/>
      </c>
      <c r="U36" s="35" t="str">
        <f t="shared" si="16"/>
        <v/>
      </c>
      <c r="V36" s="35" t="str">
        <f t="shared" si="17"/>
        <v/>
      </c>
      <c r="W36" s="35">
        <f t="shared" si="18"/>
        <v>1</v>
      </c>
      <c r="X36" s="37">
        <f t="shared" si="19"/>
        <v>23.130459726215353</v>
      </c>
      <c r="Y36" s="37">
        <f t="shared" si="20"/>
        <v>4.8349126059984409</v>
      </c>
      <c r="Z36" s="37">
        <f t="shared" si="21"/>
        <v>27.86917800218221</v>
      </c>
      <c r="AA36" s="35" t="str">
        <f t="shared" si="22"/>
        <v/>
      </c>
      <c r="AB36" s="35" t="str">
        <f t="shared" si="23"/>
        <v/>
      </c>
      <c r="AC36" s="35" t="str">
        <f t="shared" si="24"/>
        <v/>
      </c>
      <c r="AD36" s="35" t="str">
        <f t="shared" si="25"/>
        <v/>
      </c>
      <c r="AE36" s="35" t="str">
        <f t="shared" si="26"/>
        <v/>
      </c>
      <c r="AF36" s="35" t="str">
        <f t="shared" si="27"/>
        <v/>
      </c>
      <c r="AG36" s="35">
        <f t="shared" si="28"/>
        <v>1</v>
      </c>
      <c r="AH36" s="25">
        <f t="shared" si="5"/>
        <v>3</v>
      </c>
      <c r="AI36" s="25">
        <f t="shared" si="6"/>
        <v>3</v>
      </c>
      <c r="AJ36" s="29">
        <f t="shared" si="7"/>
        <v>25.5</v>
      </c>
      <c r="AK36" s="25">
        <f t="shared" si="8"/>
        <v>25</v>
      </c>
      <c r="AL36" s="29">
        <f t="shared" si="32"/>
        <v>-154.5</v>
      </c>
      <c r="AM36" s="30">
        <f t="shared" si="29"/>
        <v>25.5</v>
      </c>
      <c r="AN36" s="31">
        <f t="shared" si="30"/>
        <v>25.5</v>
      </c>
    </row>
    <row r="37" spans="1:40" s="25" customFormat="1" x14ac:dyDescent="0.3">
      <c r="A37" s="15">
        <v>32</v>
      </c>
      <c r="B37" s="8">
        <v>1991</v>
      </c>
      <c r="C37" s="8">
        <v>-26.4</v>
      </c>
      <c r="D37" s="25">
        <v>675</v>
      </c>
      <c r="E37" s="25">
        <v>7.7</v>
      </c>
      <c r="F37" s="25" t="s">
        <v>50</v>
      </c>
      <c r="G37" s="25">
        <f>C26</f>
        <v>-25.8</v>
      </c>
      <c r="H37" s="51">
        <f t="shared" si="10"/>
        <v>1</v>
      </c>
      <c r="I37" s="26">
        <v>0.46388888888888885</v>
      </c>
      <c r="J37" s="25">
        <v>12</v>
      </c>
      <c r="K37" s="27">
        <v>-24</v>
      </c>
      <c r="L37" s="28">
        <v>178</v>
      </c>
      <c r="M37" s="25">
        <f t="shared" si="31"/>
        <v>182</v>
      </c>
      <c r="N37" s="48">
        <v>-25</v>
      </c>
      <c r="O37" s="41">
        <v>207</v>
      </c>
      <c r="P37" s="50">
        <f t="shared" si="11"/>
        <v>25</v>
      </c>
      <c r="Q37" s="35" t="str">
        <f t="shared" si="12"/>
        <v/>
      </c>
      <c r="R37" s="35" t="str">
        <f t="shared" si="13"/>
        <v/>
      </c>
      <c r="S37" s="35" t="str">
        <f t="shared" si="14"/>
        <v/>
      </c>
      <c r="T37" s="35" t="str">
        <f t="shared" si="15"/>
        <v/>
      </c>
      <c r="U37" s="35" t="str">
        <f t="shared" si="16"/>
        <v/>
      </c>
      <c r="V37" s="35" t="str">
        <f t="shared" si="17"/>
        <v/>
      </c>
      <c r="W37" s="35">
        <f t="shared" si="18"/>
        <v>1</v>
      </c>
      <c r="X37" s="37">
        <f t="shared" si="19"/>
        <v>23.314936548444649</v>
      </c>
      <c r="Y37" s="37">
        <f t="shared" si="20"/>
        <v>4.3407056249877707</v>
      </c>
      <c r="Z37" s="37">
        <f t="shared" si="21"/>
        <v>27.603210964633913</v>
      </c>
      <c r="AA37" s="35" t="str">
        <f t="shared" si="22"/>
        <v/>
      </c>
      <c r="AB37" s="35" t="str">
        <f t="shared" si="23"/>
        <v/>
      </c>
      <c r="AC37" s="35" t="str">
        <f t="shared" si="24"/>
        <v/>
      </c>
      <c r="AD37" s="35" t="str">
        <f t="shared" si="25"/>
        <v/>
      </c>
      <c r="AE37" s="35" t="str">
        <f t="shared" si="26"/>
        <v/>
      </c>
      <c r="AF37" s="35" t="str">
        <f t="shared" si="27"/>
        <v/>
      </c>
      <c r="AG37" s="35">
        <f t="shared" si="28"/>
        <v>1</v>
      </c>
      <c r="AH37" s="25">
        <f t="shared" ref="AH37:AH68" si="33">K37-N37</f>
        <v>1</v>
      </c>
      <c r="AI37" s="25">
        <f t="shared" ref="AI37:AI68" si="34">ABS(N37-K37)</f>
        <v>1</v>
      </c>
      <c r="AJ37" s="29">
        <f t="shared" ref="AJ37:AJ68" si="35">IF(ABS(O37-$M37)&lt;180,O37-$M37,360-ABS(O37-$M37))</f>
        <v>25</v>
      </c>
      <c r="AK37" s="25">
        <f t="shared" ref="AK37:AK68" si="36">MOD(O37+180,360)</f>
        <v>27</v>
      </c>
      <c r="AL37" s="29">
        <f t="shared" si="32"/>
        <v>-155</v>
      </c>
      <c r="AM37" s="30">
        <f t="shared" si="29"/>
        <v>25</v>
      </c>
      <c r="AN37" s="31">
        <f t="shared" si="30"/>
        <v>25</v>
      </c>
    </row>
    <row r="38" spans="1:40" s="25" customFormat="1" x14ac:dyDescent="0.3">
      <c r="A38" s="15">
        <v>33</v>
      </c>
      <c r="B38" s="8">
        <v>1990</v>
      </c>
      <c r="C38" s="8">
        <v>-27.5</v>
      </c>
      <c r="D38" s="25">
        <v>580</v>
      </c>
      <c r="E38" s="25">
        <v>7.7</v>
      </c>
      <c r="F38" s="25" t="s">
        <v>50</v>
      </c>
      <c r="G38" s="25">
        <f>C26</f>
        <v>-25.8</v>
      </c>
      <c r="H38" s="51">
        <f t="shared" si="10"/>
        <v>1</v>
      </c>
      <c r="I38" s="26">
        <v>0.45902777777777781</v>
      </c>
      <c r="J38" s="25">
        <v>12</v>
      </c>
      <c r="K38" s="27">
        <v>-22</v>
      </c>
      <c r="L38" s="28">
        <v>-179.5</v>
      </c>
      <c r="M38" s="25">
        <f t="shared" si="31"/>
        <v>179.5</v>
      </c>
      <c r="N38" s="48">
        <v>-25</v>
      </c>
      <c r="O38" s="41">
        <v>205</v>
      </c>
      <c r="P38" s="50">
        <f t="shared" si="11"/>
        <v>25</v>
      </c>
      <c r="Q38" s="35" t="str">
        <f t="shared" si="12"/>
        <v/>
      </c>
      <c r="R38" s="35" t="str">
        <f t="shared" si="13"/>
        <v/>
      </c>
      <c r="S38" s="35" t="str">
        <f t="shared" si="14"/>
        <v/>
      </c>
      <c r="T38" s="35" t="str">
        <f t="shared" si="15"/>
        <v/>
      </c>
      <c r="U38" s="35" t="str">
        <f t="shared" si="16"/>
        <v/>
      </c>
      <c r="V38" s="35" t="str">
        <f t="shared" si="17"/>
        <v/>
      </c>
      <c r="W38" s="35">
        <f t="shared" si="18"/>
        <v>1</v>
      </c>
      <c r="X38" s="37">
        <f t="shared" si="19"/>
        <v>23.45381954339345</v>
      </c>
      <c r="Y38" s="37">
        <f t="shared" si="20"/>
        <v>3.550984868179083</v>
      </c>
      <c r="Z38" s="37">
        <f t="shared" si="21"/>
        <v>26.982809301850779</v>
      </c>
      <c r="AA38" s="35" t="str">
        <f t="shared" si="22"/>
        <v/>
      </c>
      <c r="AB38" s="35" t="str">
        <f t="shared" si="23"/>
        <v/>
      </c>
      <c r="AC38" s="35" t="str">
        <f t="shared" si="24"/>
        <v/>
      </c>
      <c r="AD38" s="35" t="str">
        <f t="shared" si="25"/>
        <v/>
      </c>
      <c r="AE38" s="35" t="str">
        <f t="shared" si="26"/>
        <v/>
      </c>
      <c r="AF38" s="35" t="str">
        <f t="shared" si="27"/>
        <v/>
      </c>
      <c r="AG38" s="35">
        <f t="shared" si="28"/>
        <v>1</v>
      </c>
      <c r="AH38" s="25">
        <f t="shared" si="33"/>
        <v>3</v>
      </c>
      <c r="AI38" s="25">
        <f t="shared" si="34"/>
        <v>3</v>
      </c>
      <c r="AJ38" s="29">
        <f t="shared" si="35"/>
        <v>25.5</v>
      </c>
      <c r="AK38" s="25">
        <f t="shared" si="36"/>
        <v>25</v>
      </c>
      <c r="AL38" s="29">
        <f t="shared" si="32"/>
        <v>-154.5</v>
      </c>
      <c r="AM38" s="30">
        <f t="shared" si="29"/>
        <v>25.5</v>
      </c>
      <c r="AN38" s="31">
        <f t="shared" si="30"/>
        <v>25.5</v>
      </c>
    </row>
    <row r="39" spans="1:40" s="25" customFormat="1" x14ac:dyDescent="0.3">
      <c r="A39" s="15">
        <v>34</v>
      </c>
      <c r="B39" s="8">
        <v>1989</v>
      </c>
      <c r="C39" s="8">
        <v>-28.3</v>
      </c>
      <c r="D39" s="25">
        <v>566</v>
      </c>
      <c r="E39" s="25">
        <v>7.3</v>
      </c>
      <c r="F39" s="25" t="s">
        <v>51</v>
      </c>
      <c r="G39" s="25">
        <f>C26</f>
        <v>-25.8</v>
      </c>
      <c r="H39" s="51">
        <f t="shared" si="10"/>
        <v>1</v>
      </c>
      <c r="I39" s="26">
        <v>0.72222222222222221</v>
      </c>
      <c r="J39" s="25">
        <v>8</v>
      </c>
      <c r="K39" s="27">
        <v>44</v>
      </c>
      <c r="L39" s="28">
        <v>131</v>
      </c>
      <c r="M39" s="25">
        <f t="shared" si="31"/>
        <v>229</v>
      </c>
      <c r="N39" s="48">
        <v>-19</v>
      </c>
      <c r="O39" s="41">
        <v>210</v>
      </c>
      <c r="P39" s="50">
        <f t="shared" si="11"/>
        <v>19</v>
      </c>
      <c r="Q39" s="35" t="str">
        <f t="shared" si="12"/>
        <v/>
      </c>
      <c r="R39" s="35" t="str">
        <f t="shared" si="13"/>
        <v/>
      </c>
      <c r="S39" s="35" t="str">
        <f t="shared" si="14"/>
        <v/>
      </c>
      <c r="T39" s="35" t="str">
        <f t="shared" si="15"/>
        <v/>
      </c>
      <c r="U39" s="35">
        <f t="shared" si="16"/>
        <v>1</v>
      </c>
      <c r="V39" s="35" t="str">
        <f t="shared" si="17"/>
        <v/>
      </c>
      <c r="W39" s="35" t="str">
        <f t="shared" si="18"/>
        <v/>
      </c>
      <c r="X39" s="37">
        <f t="shared" si="19"/>
        <v>23.546837116615393</v>
      </c>
      <c r="Y39" s="37">
        <f t="shared" si="20"/>
        <v>2.5195142584993695</v>
      </c>
      <c r="Z39" s="37">
        <f t="shared" si="21"/>
        <v>26.060675754660927</v>
      </c>
      <c r="AA39" s="35" t="str">
        <f t="shared" si="22"/>
        <v/>
      </c>
      <c r="AB39" s="35" t="str">
        <f t="shared" si="23"/>
        <v/>
      </c>
      <c r="AC39" s="35" t="str">
        <f t="shared" si="24"/>
        <v/>
      </c>
      <c r="AD39" s="35" t="str">
        <f t="shared" si="25"/>
        <v/>
      </c>
      <c r="AE39" s="35" t="str">
        <f t="shared" si="26"/>
        <v/>
      </c>
      <c r="AF39" s="35" t="str">
        <f t="shared" si="27"/>
        <v/>
      </c>
      <c r="AG39" s="35">
        <f t="shared" si="28"/>
        <v>1</v>
      </c>
      <c r="AH39" s="25">
        <f t="shared" si="33"/>
        <v>63</v>
      </c>
      <c r="AI39" s="25">
        <f t="shared" si="34"/>
        <v>63</v>
      </c>
      <c r="AJ39" s="29">
        <f t="shared" si="35"/>
        <v>-19</v>
      </c>
      <c r="AK39" s="25">
        <f t="shared" si="36"/>
        <v>30</v>
      </c>
      <c r="AL39" s="29">
        <f t="shared" si="32"/>
        <v>161</v>
      </c>
      <c r="AM39" s="30">
        <f t="shared" si="29"/>
        <v>-19</v>
      </c>
      <c r="AN39" s="31">
        <f t="shared" si="30"/>
        <v>19</v>
      </c>
    </row>
    <row r="40" spans="1:40" s="25" customFormat="1" x14ac:dyDescent="0.3">
      <c r="A40" s="15">
        <v>35</v>
      </c>
      <c r="B40" s="8">
        <v>1988</v>
      </c>
      <c r="C40" s="8">
        <v>-28.7</v>
      </c>
      <c r="D40" s="25">
        <v>395</v>
      </c>
      <c r="E40" s="25">
        <v>7.4</v>
      </c>
      <c r="F40" s="25" t="s">
        <v>52</v>
      </c>
      <c r="G40" s="25">
        <f>C28</f>
        <v>-22.6</v>
      </c>
      <c r="H40" s="51" t="str">
        <f t="shared" si="10"/>
        <v/>
      </c>
      <c r="I40" s="26">
        <v>0.31041666666666667</v>
      </c>
      <c r="J40" s="25">
        <v>9</v>
      </c>
      <c r="K40" s="27">
        <v>28.856000000000002</v>
      </c>
      <c r="L40" s="28">
        <v>140</v>
      </c>
      <c r="M40" s="25">
        <f t="shared" si="31"/>
        <v>220</v>
      </c>
      <c r="N40" s="48">
        <v>-8.5</v>
      </c>
      <c r="O40" s="41">
        <v>212</v>
      </c>
      <c r="P40" s="50">
        <f t="shared" si="11"/>
        <v>8.5</v>
      </c>
      <c r="Q40" s="35" t="str">
        <f t="shared" si="12"/>
        <v/>
      </c>
      <c r="R40" s="35" t="str">
        <f t="shared" si="13"/>
        <v/>
      </c>
      <c r="S40" s="35">
        <f t="shared" si="14"/>
        <v>1</v>
      </c>
      <c r="T40" s="35" t="str">
        <f t="shared" si="15"/>
        <v/>
      </c>
      <c r="U40" s="35" t="str">
        <f t="shared" si="16"/>
        <v/>
      </c>
      <c r="V40" s="35" t="str">
        <f t="shared" si="17"/>
        <v/>
      </c>
      <c r="W40" s="35" t="str">
        <f t="shared" si="18"/>
        <v/>
      </c>
      <c r="X40" s="37">
        <f t="shared" si="19"/>
        <v>23.593807366385857</v>
      </c>
      <c r="Y40" s="37">
        <f t="shared" si="20"/>
        <v>1.3165159673708158</v>
      </c>
      <c r="Z40" s="37">
        <f t="shared" si="21"/>
        <v>24.909977880323066</v>
      </c>
      <c r="AA40" s="35" t="str">
        <f t="shared" si="22"/>
        <v/>
      </c>
      <c r="AB40" s="35" t="str">
        <f t="shared" si="23"/>
        <v/>
      </c>
      <c r="AC40" s="35" t="str">
        <f t="shared" si="24"/>
        <v/>
      </c>
      <c r="AD40" s="35" t="str">
        <f t="shared" si="25"/>
        <v/>
      </c>
      <c r="AE40" s="35" t="str">
        <f t="shared" si="26"/>
        <v/>
      </c>
      <c r="AF40" s="35" t="str">
        <f t="shared" si="27"/>
        <v/>
      </c>
      <c r="AG40" s="35">
        <f t="shared" si="28"/>
        <v>1</v>
      </c>
      <c r="AH40" s="25">
        <f t="shared" si="33"/>
        <v>37.356000000000002</v>
      </c>
      <c r="AI40" s="25">
        <f t="shared" si="34"/>
        <v>37.356000000000002</v>
      </c>
      <c r="AJ40" s="29">
        <f t="shared" si="35"/>
        <v>-8</v>
      </c>
      <c r="AK40" s="25">
        <f t="shared" si="36"/>
        <v>32</v>
      </c>
      <c r="AL40" s="29">
        <f t="shared" si="32"/>
        <v>172</v>
      </c>
      <c r="AM40" s="30">
        <f t="shared" si="29"/>
        <v>-8</v>
      </c>
      <c r="AN40" s="31">
        <f t="shared" si="30"/>
        <v>8</v>
      </c>
    </row>
    <row r="41" spans="1:40" s="25" customFormat="1" x14ac:dyDescent="0.3">
      <c r="A41" s="15">
        <v>36</v>
      </c>
      <c r="B41" s="8">
        <v>1987</v>
      </c>
      <c r="C41" s="8">
        <v>-28.7</v>
      </c>
      <c r="D41" s="25">
        <v>608</v>
      </c>
      <c r="E41" s="25">
        <v>7</v>
      </c>
      <c r="F41" s="25" t="s">
        <v>53</v>
      </c>
      <c r="G41" s="25">
        <f>C28</f>
        <v>-22.6</v>
      </c>
      <c r="H41" s="51" t="str">
        <f t="shared" si="10"/>
        <v/>
      </c>
      <c r="I41" s="26">
        <v>0.39374999999999999</v>
      </c>
      <c r="K41" s="27">
        <v>-28</v>
      </c>
      <c r="L41" s="28">
        <v>-63</v>
      </c>
      <c r="M41" s="25">
        <f t="shared" si="31"/>
        <v>63</v>
      </c>
      <c r="N41" s="48">
        <v>-20.6</v>
      </c>
      <c r="O41" s="41">
        <v>87</v>
      </c>
      <c r="P41" s="50">
        <f t="shared" si="11"/>
        <v>20.6</v>
      </c>
      <c r="Q41" s="35" t="str">
        <f t="shared" si="12"/>
        <v/>
      </c>
      <c r="R41" s="35" t="str">
        <f t="shared" si="13"/>
        <v/>
      </c>
      <c r="S41" s="35" t="str">
        <f t="shared" si="14"/>
        <v/>
      </c>
      <c r="T41" s="35" t="str">
        <f t="shared" si="15"/>
        <v/>
      </c>
      <c r="U41" s="35" t="str">
        <f t="shared" si="16"/>
        <v/>
      </c>
      <c r="V41" s="35">
        <f t="shared" si="17"/>
        <v>1</v>
      </c>
      <c r="W41" s="35" t="str">
        <f t="shared" si="18"/>
        <v/>
      </c>
      <c r="X41" s="37">
        <f t="shared" si="19"/>
        <v>23.594638439422258</v>
      </c>
      <c r="Y41" s="37">
        <f t="shared" si="20"/>
        <v>2.3889712950642558E-2</v>
      </c>
      <c r="Z41" s="37">
        <f t="shared" si="21"/>
        <v>23.618522724993952</v>
      </c>
      <c r="AA41" s="35" t="str">
        <f t="shared" si="22"/>
        <v/>
      </c>
      <c r="AB41" s="35" t="str">
        <f t="shared" si="23"/>
        <v/>
      </c>
      <c r="AC41" s="35" t="str">
        <f t="shared" si="24"/>
        <v/>
      </c>
      <c r="AD41" s="35" t="str">
        <f t="shared" si="25"/>
        <v/>
      </c>
      <c r="AE41" s="35" t="str">
        <f t="shared" si="26"/>
        <v/>
      </c>
      <c r="AF41" s="35">
        <f t="shared" si="27"/>
        <v>1</v>
      </c>
      <c r="AG41" s="35" t="str">
        <f t="shared" si="28"/>
        <v/>
      </c>
      <c r="AH41" s="25">
        <f t="shared" si="33"/>
        <v>-7.3999999999999986</v>
      </c>
      <c r="AI41" s="25">
        <f t="shared" si="34"/>
        <v>7.3999999999999986</v>
      </c>
      <c r="AJ41" s="29">
        <f t="shared" si="35"/>
        <v>24</v>
      </c>
      <c r="AK41" s="25">
        <f t="shared" si="36"/>
        <v>267</v>
      </c>
      <c r="AL41" s="29">
        <f t="shared" si="32"/>
        <v>156</v>
      </c>
      <c r="AM41" s="30">
        <f t="shared" si="29"/>
        <v>24</v>
      </c>
      <c r="AN41" s="31">
        <f t="shared" si="30"/>
        <v>24</v>
      </c>
    </row>
    <row r="42" spans="1:40" s="25" customFormat="1" x14ac:dyDescent="0.3">
      <c r="A42" s="15">
        <v>37</v>
      </c>
      <c r="B42" s="8">
        <v>1986</v>
      </c>
      <c r="C42" s="8">
        <v>-28.4</v>
      </c>
      <c r="D42" s="25">
        <v>566</v>
      </c>
      <c r="E42" s="25">
        <v>7.1</v>
      </c>
      <c r="F42" s="25" t="s">
        <v>54</v>
      </c>
      <c r="G42" s="25">
        <f>C29</f>
        <v>-20.9</v>
      </c>
      <c r="H42" s="51" t="str">
        <f t="shared" si="10"/>
        <v/>
      </c>
      <c r="I42" s="26">
        <v>0.54861111111111105</v>
      </c>
      <c r="K42" s="27">
        <v>44</v>
      </c>
      <c r="L42" s="28">
        <v>130</v>
      </c>
      <c r="M42" s="25">
        <f t="shared" si="31"/>
        <v>230</v>
      </c>
      <c r="N42" s="48">
        <v>-19.600000000000001</v>
      </c>
      <c r="O42" s="41">
        <v>111</v>
      </c>
      <c r="P42" s="50">
        <f t="shared" si="11"/>
        <v>19.600000000000001</v>
      </c>
      <c r="Q42" s="35" t="str">
        <f t="shared" si="12"/>
        <v/>
      </c>
      <c r="R42" s="35" t="str">
        <f t="shared" si="13"/>
        <v/>
      </c>
      <c r="S42" s="35" t="str">
        <f t="shared" si="14"/>
        <v/>
      </c>
      <c r="T42" s="35" t="str">
        <f t="shared" si="15"/>
        <v/>
      </c>
      <c r="U42" s="35">
        <f t="shared" si="16"/>
        <v>1</v>
      </c>
      <c r="V42" s="35" t="str">
        <f t="shared" si="17"/>
        <v/>
      </c>
      <c r="W42" s="35" t="str">
        <f t="shared" si="18"/>
        <v/>
      </c>
      <c r="X42" s="37">
        <f t="shared" si="19"/>
        <v>23.54932871050891</v>
      </c>
      <c r="Y42" s="37">
        <f t="shared" si="20"/>
        <v>-1.2703629450745424</v>
      </c>
      <c r="Z42" s="37">
        <f t="shared" si="21"/>
        <v>22.28169334715253</v>
      </c>
      <c r="AA42" s="35" t="str">
        <f t="shared" si="22"/>
        <v/>
      </c>
      <c r="AB42" s="35" t="str">
        <f t="shared" si="23"/>
        <v/>
      </c>
      <c r="AC42" s="35" t="str">
        <f t="shared" si="24"/>
        <v/>
      </c>
      <c r="AD42" s="35" t="str">
        <f t="shared" si="25"/>
        <v/>
      </c>
      <c r="AE42" s="35" t="str">
        <f t="shared" si="26"/>
        <v/>
      </c>
      <c r="AF42" s="35">
        <f t="shared" si="27"/>
        <v>1</v>
      </c>
      <c r="AG42" s="35" t="str">
        <f t="shared" si="28"/>
        <v/>
      </c>
      <c r="AH42" s="25">
        <f t="shared" si="33"/>
        <v>63.6</v>
      </c>
      <c r="AI42" s="25">
        <f t="shared" si="34"/>
        <v>63.6</v>
      </c>
      <c r="AJ42" s="29">
        <f t="shared" si="35"/>
        <v>-119</v>
      </c>
      <c r="AK42" s="25">
        <f t="shared" si="36"/>
        <v>291</v>
      </c>
      <c r="AL42" s="29">
        <f t="shared" si="32"/>
        <v>61</v>
      </c>
      <c r="AM42" s="30">
        <f t="shared" si="29"/>
        <v>61</v>
      </c>
      <c r="AN42" s="31">
        <f t="shared" si="30"/>
        <v>61</v>
      </c>
    </row>
    <row r="43" spans="1:40" s="25" customFormat="1" x14ac:dyDescent="0.3">
      <c r="A43" s="15">
        <v>38</v>
      </c>
      <c r="B43" s="8">
        <v>1985</v>
      </c>
      <c r="C43" s="8">
        <v>-27.6</v>
      </c>
      <c r="D43" s="25">
        <v>440</v>
      </c>
      <c r="E43" s="25">
        <v>7.1</v>
      </c>
      <c r="F43" s="25" t="s">
        <v>55</v>
      </c>
      <c r="G43" s="25">
        <f>C30</f>
        <v>-19.5</v>
      </c>
      <c r="H43" s="51" t="str">
        <f t="shared" si="10"/>
        <v/>
      </c>
      <c r="I43" s="26">
        <v>0.27847222222222223</v>
      </c>
      <c r="K43" s="27">
        <v>29</v>
      </c>
      <c r="L43" s="28">
        <v>139</v>
      </c>
      <c r="M43" s="25">
        <f t="shared" si="31"/>
        <v>221</v>
      </c>
      <c r="N43" s="48">
        <v>17</v>
      </c>
      <c r="O43" s="41">
        <v>301</v>
      </c>
      <c r="P43" s="50">
        <f t="shared" si="11"/>
        <v>17</v>
      </c>
      <c r="Q43" s="35" t="str">
        <f t="shared" si="12"/>
        <v/>
      </c>
      <c r="R43" s="35" t="str">
        <f t="shared" si="13"/>
        <v/>
      </c>
      <c r="S43" s="35" t="str">
        <f t="shared" si="14"/>
        <v/>
      </c>
      <c r="T43" s="35" t="str">
        <f t="shared" si="15"/>
        <v/>
      </c>
      <c r="U43" s="35">
        <f t="shared" si="16"/>
        <v>1</v>
      </c>
      <c r="V43" s="35" t="str">
        <f t="shared" si="17"/>
        <v/>
      </c>
      <c r="W43" s="35" t="str">
        <f t="shared" si="18"/>
        <v/>
      </c>
      <c r="X43" s="37">
        <f t="shared" si="19"/>
        <v>23.457966785675257</v>
      </c>
      <c r="Y43" s="37">
        <f t="shared" si="20"/>
        <v>-2.4781297220089251</v>
      </c>
      <c r="Z43" s="37">
        <f t="shared" si="21"/>
        <v>20.99475133188373</v>
      </c>
      <c r="AA43" s="35" t="str">
        <f t="shared" si="22"/>
        <v/>
      </c>
      <c r="AB43" s="35" t="str">
        <f t="shared" si="23"/>
        <v/>
      </c>
      <c r="AC43" s="35" t="str">
        <f t="shared" si="24"/>
        <v/>
      </c>
      <c r="AD43" s="35" t="str">
        <f t="shared" si="25"/>
        <v/>
      </c>
      <c r="AE43" s="35" t="str">
        <f t="shared" si="26"/>
        <v/>
      </c>
      <c r="AF43" s="35">
        <f t="shared" si="27"/>
        <v>1</v>
      </c>
      <c r="AG43" s="35" t="str">
        <f t="shared" si="28"/>
        <v/>
      </c>
      <c r="AH43" s="25">
        <f t="shared" si="33"/>
        <v>12</v>
      </c>
      <c r="AI43" s="25">
        <f t="shared" si="34"/>
        <v>12</v>
      </c>
      <c r="AJ43" s="29">
        <f t="shared" si="35"/>
        <v>80</v>
      </c>
      <c r="AK43" s="25">
        <f t="shared" si="36"/>
        <v>121</v>
      </c>
      <c r="AL43" s="29">
        <f t="shared" si="32"/>
        <v>-100</v>
      </c>
      <c r="AM43" s="30">
        <f t="shared" si="29"/>
        <v>80</v>
      </c>
      <c r="AN43" s="31">
        <f t="shared" si="30"/>
        <v>80</v>
      </c>
    </row>
    <row r="44" spans="1:40" s="25" customFormat="1" x14ac:dyDescent="0.3">
      <c r="A44" s="15">
        <v>39</v>
      </c>
      <c r="B44" s="8">
        <v>1984</v>
      </c>
      <c r="C44" s="8">
        <v>-26.7</v>
      </c>
      <c r="D44" s="25">
        <v>333</v>
      </c>
      <c r="E44" s="25">
        <v>7.1</v>
      </c>
      <c r="F44" s="25" t="s">
        <v>56</v>
      </c>
      <c r="G44" s="25">
        <f>C31</f>
        <v>-18.7</v>
      </c>
      <c r="H44" s="51" t="str">
        <f t="shared" si="10"/>
        <v/>
      </c>
      <c r="I44" s="26">
        <v>0.97361111111111109</v>
      </c>
      <c r="K44" s="27">
        <v>32</v>
      </c>
      <c r="L44" s="28">
        <v>179.7</v>
      </c>
      <c r="M44" s="25">
        <f t="shared" si="31"/>
        <v>180.3</v>
      </c>
      <c r="N44" s="48">
        <v>-17.3</v>
      </c>
      <c r="O44" s="41">
        <v>302.5</v>
      </c>
      <c r="P44" s="50">
        <f t="shared" si="11"/>
        <v>17.3</v>
      </c>
      <c r="Q44" s="35" t="str">
        <f t="shared" si="12"/>
        <v/>
      </c>
      <c r="R44" s="35" t="str">
        <f t="shared" si="13"/>
        <v/>
      </c>
      <c r="S44" s="35" t="str">
        <f t="shared" si="14"/>
        <v/>
      </c>
      <c r="T44" s="35" t="str">
        <f t="shared" si="15"/>
        <v/>
      </c>
      <c r="U44" s="35">
        <f t="shared" si="16"/>
        <v>1</v>
      </c>
      <c r="V44" s="35" t="str">
        <f t="shared" si="17"/>
        <v/>
      </c>
      <c r="W44" s="35" t="str">
        <f t="shared" si="18"/>
        <v/>
      </c>
      <c r="X44" s="37">
        <f t="shared" si="19"/>
        <v>23.32073132892118</v>
      </c>
      <c r="Y44" s="37">
        <f t="shared" si="20"/>
        <v>-3.5171862627889707</v>
      </c>
      <c r="Z44" s="37">
        <f t="shared" si="21"/>
        <v>19.845165402299404</v>
      </c>
      <c r="AA44" s="35" t="str">
        <f t="shared" si="22"/>
        <v/>
      </c>
      <c r="AB44" s="35" t="str">
        <f t="shared" si="23"/>
        <v/>
      </c>
      <c r="AC44" s="35" t="str">
        <f t="shared" si="24"/>
        <v/>
      </c>
      <c r="AD44" s="35" t="str">
        <f t="shared" si="25"/>
        <v/>
      </c>
      <c r="AE44" s="35">
        <f t="shared" si="26"/>
        <v>1</v>
      </c>
      <c r="AF44" s="35" t="str">
        <f t="shared" si="27"/>
        <v/>
      </c>
      <c r="AG44" s="35" t="str">
        <f t="shared" si="28"/>
        <v/>
      </c>
      <c r="AH44" s="25">
        <f t="shared" si="33"/>
        <v>49.3</v>
      </c>
      <c r="AI44" s="25">
        <f t="shared" si="34"/>
        <v>49.3</v>
      </c>
      <c r="AJ44" s="29">
        <f t="shared" si="35"/>
        <v>122.19999999999999</v>
      </c>
      <c r="AK44" s="25">
        <f t="shared" si="36"/>
        <v>122.5</v>
      </c>
      <c r="AL44" s="29">
        <f t="shared" si="32"/>
        <v>-57.800000000000011</v>
      </c>
      <c r="AM44" s="30">
        <f t="shared" si="29"/>
        <v>-57.800000000000011</v>
      </c>
      <c r="AN44" s="31">
        <f t="shared" si="30"/>
        <v>57.800000000000011</v>
      </c>
    </row>
    <row r="45" spans="1:40" s="25" customFormat="1" x14ac:dyDescent="0.3">
      <c r="A45" s="15">
        <v>40</v>
      </c>
      <c r="B45" s="8">
        <v>1983</v>
      </c>
      <c r="C45" s="8">
        <v>-25.3</v>
      </c>
      <c r="D45" s="25">
        <v>550</v>
      </c>
      <c r="E45" s="25">
        <v>7.4</v>
      </c>
      <c r="F45" s="25" t="s">
        <v>57</v>
      </c>
      <c r="G45" s="25">
        <f>C32</f>
        <v>-18.8</v>
      </c>
      <c r="H45" s="51" t="str">
        <f t="shared" si="10"/>
        <v/>
      </c>
      <c r="I45" s="26">
        <v>0.94305555555555554</v>
      </c>
      <c r="J45" s="25">
        <v>12</v>
      </c>
      <c r="K45" s="27">
        <v>-21</v>
      </c>
      <c r="L45" s="28">
        <v>-178</v>
      </c>
      <c r="M45" s="25">
        <f t="shared" si="31"/>
        <v>178</v>
      </c>
      <c r="N45" s="48">
        <v>12.5</v>
      </c>
      <c r="O45" s="41">
        <v>255.5</v>
      </c>
      <c r="P45" s="50">
        <f t="shared" si="11"/>
        <v>12.5</v>
      </c>
      <c r="Q45" s="35" t="str">
        <f t="shared" si="12"/>
        <v/>
      </c>
      <c r="R45" s="35" t="str">
        <f t="shared" si="13"/>
        <v/>
      </c>
      <c r="S45" s="35" t="str">
        <f t="shared" si="14"/>
        <v/>
      </c>
      <c r="T45" s="35">
        <f t="shared" si="15"/>
        <v>1</v>
      </c>
      <c r="U45" s="35" t="str">
        <f t="shared" si="16"/>
        <v/>
      </c>
      <c r="V45" s="35" t="str">
        <f t="shared" si="17"/>
        <v/>
      </c>
      <c r="W45" s="35" t="str">
        <f t="shared" si="18"/>
        <v/>
      </c>
      <c r="X45" s="37">
        <f t="shared" si="19"/>
        <v>23.137890712828312</v>
      </c>
      <c r="Y45" s="37">
        <f t="shared" si="20"/>
        <v>-4.3167939483602229</v>
      </c>
      <c r="Z45" s="37">
        <f t="shared" si="21"/>
        <v>18.905623483719946</v>
      </c>
      <c r="AA45" s="35" t="str">
        <f t="shared" si="22"/>
        <v/>
      </c>
      <c r="AB45" s="35" t="str">
        <f t="shared" si="23"/>
        <v/>
      </c>
      <c r="AC45" s="35" t="str">
        <f t="shared" si="24"/>
        <v/>
      </c>
      <c r="AD45" s="35" t="str">
        <f t="shared" si="25"/>
        <v/>
      </c>
      <c r="AE45" s="35">
        <f t="shared" si="26"/>
        <v>1</v>
      </c>
      <c r="AF45" s="35" t="str">
        <f t="shared" si="27"/>
        <v/>
      </c>
      <c r="AG45" s="35" t="str">
        <f t="shared" si="28"/>
        <v/>
      </c>
      <c r="AH45" s="25">
        <f t="shared" si="33"/>
        <v>-33.5</v>
      </c>
      <c r="AI45" s="25">
        <f t="shared" si="34"/>
        <v>33.5</v>
      </c>
      <c r="AJ45" s="29">
        <f t="shared" si="35"/>
        <v>77.5</v>
      </c>
      <c r="AK45" s="25">
        <f t="shared" si="36"/>
        <v>75.5</v>
      </c>
      <c r="AL45" s="29">
        <f t="shared" si="32"/>
        <v>-102.5</v>
      </c>
      <c r="AM45" s="30">
        <f t="shared" si="29"/>
        <v>77.5</v>
      </c>
      <c r="AN45" s="31">
        <f t="shared" si="30"/>
        <v>77.5</v>
      </c>
    </row>
    <row r="46" spans="1:40" s="25" customFormat="1" x14ac:dyDescent="0.3">
      <c r="A46" s="15">
        <v>41</v>
      </c>
      <c r="B46" s="8">
        <v>1982</v>
      </c>
      <c r="C46" s="8">
        <v>-23.7</v>
      </c>
      <c r="D46" s="25">
        <v>587</v>
      </c>
      <c r="E46" s="25">
        <v>7.9</v>
      </c>
      <c r="F46" s="25" t="s">
        <v>58</v>
      </c>
      <c r="G46" s="25">
        <f>C32</f>
        <v>-18.8</v>
      </c>
      <c r="H46" s="51" t="str">
        <f t="shared" si="10"/>
        <v/>
      </c>
      <c r="I46" s="26">
        <v>0.47361111111111115</v>
      </c>
      <c r="J46" s="25">
        <v>8</v>
      </c>
      <c r="K46" s="27">
        <v>-7</v>
      </c>
      <c r="L46" s="28">
        <v>123</v>
      </c>
      <c r="M46" s="25">
        <f t="shared" si="31"/>
        <v>237</v>
      </c>
      <c r="N46" s="48">
        <v>17.899999999999999</v>
      </c>
      <c r="O46" s="41">
        <v>333.5</v>
      </c>
      <c r="P46" s="50">
        <f t="shared" si="11"/>
        <v>17.899999999999999</v>
      </c>
      <c r="Q46" s="35" t="str">
        <f t="shared" si="12"/>
        <v/>
      </c>
      <c r="R46" s="35" t="str">
        <f t="shared" si="13"/>
        <v/>
      </c>
      <c r="S46" s="35" t="str">
        <f t="shared" si="14"/>
        <v/>
      </c>
      <c r="T46" s="35" t="str">
        <f t="shared" si="15"/>
        <v/>
      </c>
      <c r="U46" s="35">
        <f t="shared" si="16"/>
        <v>1</v>
      </c>
      <c r="V46" s="35" t="str">
        <f t="shared" si="17"/>
        <v/>
      </c>
      <c r="W46" s="35" t="str">
        <f t="shared" si="18"/>
        <v/>
      </c>
      <c r="X46" s="37">
        <f t="shared" si="19"/>
        <v>22.909802493740536</v>
      </c>
      <c r="Y46" s="37">
        <f t="shared" si="20"/>
        <v>-4.8225157570181905</v>
      </c>
      <c r="Z46" s="37">
        <f t="shared" si="21"/>
        <v>18.228324378645688</v>
      </c>
      <c r="AA46" s="35" t="str">
        <f t="shared" si="22"/>
        <v/>
      </c>
      <c r="AB46" s="35" t="str">
        <f t="shared" si="23"/>
        <v/>
      </c>
      <c r="AC46" s="35" t="str">
        <f t="shared" si="24"/>
        <v/>
      </c>
      <c r="AD46" s="35" t="str">
        <f t="shared" si="25"/>
        <v/>
      </c>
      <c r="AE46" s="35">
        <f t="shared" si="26"/>
        <v>1</v>
      </c>
      <c r="AF46" s="35" t="str">
        <f t="shared" si="27"/>
        <v/>
      </c>
      <c r="AG46" s="35" t="str">
        <f t="shared" si="28"/>
        <v/>
      </c>
      <c r="AH46" s="25">
        <f t="shared" si="33"/>
        <v>-24.9</v>
      </c>
      <c r="AI46" s="25">
        <f t="shared" si="34"/>
        <v>24.9</v>
      </c>
      <c r="AJ46" s="29">
        <f t="shared" si="35"/>
        <v>96.5</v>
      </c>
      <c r="AK46" s="25">
        <f t="shared" si="36"/>
        <v>153.5</v>
      </c>
      <c r="AL46" s="29">
        <f t="shared" si="32"/>
        <v>-83.5</v>
      </c>
      <c r="AM46" s="30">
        <f t="shared" si="29"/>
        <v>-83.5</v>
      </c>
      <c r="AN46" s="31">
        <f t="shared" si="30"/>
        <v>83.5</v>
      </c>
    </row>
    <row r="47" spans="1:40" s="25" customFormat="1" x14ac:dyDescent="0.3">
      <c r="A47" s="15">
        <v>42</v>
      </c>
      <c r="B47" s="8">
        <v>1981</v>
      </c>
      <c r="C47" s="8">
        <v>-21.9</v>
      </c>
      <c r="D47" s="25">
        <v>595</v>
      </c>
      <c r="E47" s="25">
        <v>7.1</v>
      </c>
      <c r="F47" s="25" t="s">
        <v>59</v>
      </c>
      <c r="G47" s="25">
        <f>C33</f>
        <v>-19.8</v>
      </c>
      <c r="H47" s="51" t="str">
        <f t="shared" si="10"/>
        <v/>
      </c>
      <c r="I47" s="26">
        <v>0.29583333333333334</v>
      </c>
      <c r="K47" s="27">
        <v>19</v>
      </c>
      <c r="L47" s="28">
        <v>145</v>
      </c>
      <c r="M47" s="25">
        <f t="shared" si="31"/>
        <v>215</v>
      </c>
      <c r="N47" s="48">
        <v>15.9</v>
      </c>
      <c r="O47" s="41">
        <v>320</v>
      </c>
      <c r="P47" s="50">
        <f t="shared" si="11"/>
        <v>15.9</v>
      </c>
      <c r="Q47" s="35" t="str">
        <f t="shared" si="12"/>
        <v/>
      </c>
      <c r="R47" s="35" t="str">
        <f t="shared" si="13"/>
        <v/>
      </c>
      <c r="S47" s="35" t="str">
        <f t="shared" si="14"/>
        <v/>
      </c>
      <c r="T47" s="35">
        <f t="shared" si="15"/>
        <v>1</v>
      </c>
      <c r="U47" s="35" t="str">
        <f t="shared" si="16"/>
        <v/>
      </c>
      <c r="V47" s="35" t="str">
        <f t="shared" si="17"/>
        <v/>
      </c>
      <c r="W47" s="35" t="str">
        <f t="shared" si="18"/>
        <v/>
      </c>
      <c r="X47" s="37">
        <f t="shared" si="19"/>
        <v>22.636912712540013</v>
      </c>
      <c r="Y47" s="37">
        <f t="shared" si="20"/>
        <v>-4.9999223184965249</v>
      </c>
      <c r="Z47" s="37">
        <f t="shared" si="21"/>
        <v>17.841031140790584</v>
      </c>
      <c r="AA47" s="35" t="str">
        <f t="shared" si="22"/>
        <v/>
      </c>
      <c r="AB47" s="35" t="str">
        <f t="shared" si="23"/>
        <v/>
      </c>
      <c r="AC47" s="35" t="str">
        <f t="shared" si="24"/>
        <v/>
      </c>
      <c r="AD47" s="35" t="str">
        <f t="shared" si="25"/>
        <v/>
      </c>
      <c r="AE47" s="35">
        <f t="shared" si="26"/>
        <v>1</v>
      </c>
      <c r="AF47" s="35" t="str">
        <f t="shared" si="27"/>
        <v/>
      </c>
      <c r="AG47" s="35" t="str">
        <f t="shared" si="28"/>
        <v/>
      </c>
      <c r="AH47" s="25">
        <f t="shared" si="33"/>
        <v>3.0999999999999996</v>
      </c>
      <c r="AI47" s="25">
        <f t="shared" si="34"/>
        <v>3.0999999999999996</v>
      </c>
      <c r="AJ47" s="29">
        <f t="shared" si="35"/>
        <v>105</v>
      </c>
      <c r="AK47" s="25">
        <f t="shared" si="36"/>
        <v>140</v>
      </c>
      <c r="AL47" s="29">
        <f t="shared" si="32"/>
        <v>-75</v>
      </c>
      <c r="AM47" s="30">
        <f t="shared" si="29"/>
        <v>-75</v>
      </c>
      <c r="AN47" s="31">
        <f t="shared" si="30"/>
        <v>75</v>
      </c>
    </row>
    <row r="48" spans="1:40" s="25" customFormat="1" x14ac:dyDescent="0.3">
      <c r="A48" s="15">
        <v>43</v>
      </c>
      <c r="B48" s="8">
        <v>1980</v>
      </c>
      <c r="C48" s="8">
        <v>-20.3</v>
      </c>
      <c r="D48" s="25">
        <v>471</v>
      </c>
      <c r="E48" s="25">
        <v>7.3</v>
      </c>
      <c r="F48" s="25" t="s">
        <v>60</v>
      </c>
      <c r="G48" s="25">
        <f>C34</f>
        <v>-21.4</v>
      </c>
      <c r="H48" s="51" t="str">
        <f t="shared" si="10"/>
        <v/>
      </c>
      <c r="I48" s="26">
        <v>0.77569444444444446</v>
      </c>
      <c r="J48" s="25">
        <v>9</v>
      </c>
      <c r="K48" s="27">
        <v>42</v>
      </c>
      <c r="L48" s="28">
        <v>-47</v>
      </c>
      <c r="M48" s="25">
        <f t="shared" si="31"/>
        <v>47</v>
      </c>
      <c r="N48" s="48">
        <v>-18.5</v>
      </c>
      <c r="O48" s="41">
        <v>293</v>
      </c>
      <c r="P48" s="50">
        <f t="shared" si="11"/>
        <v>18.5</v>
      </c>
      <c r="Q48" s="35" t="str">
        <f t="shared" si="12"/>
        <v/>
      </c>
      <c r="R48" s="35" t="str">
        <f t="shared" si="13"/>
        <v/>
      </c>
      <c r="S48" s="35" t="str">
        <f t="shared" si="14"/>
        <v/>
      </c>
      <c r="T48" s="35" t="str">
        <f t="shared" si="15"/>
        <v/>
      </c>
      <c r="U48" s="35">
        <f t="shared" si="16"/>
        <v>1</v>
      </c>
      <c r="V48" s="35" t="str">
        <f t="shared" si="17"/>
        <v/>
      </c>
      <c r="W48" s="35" t="str">
        <f t="shared" si="18"/>
        <v/>
      </c>
      <c r="X48" s="37">
        <f t="shared" si="19"/>
        <v>22.319755022386158</v>
      </c>
      <c r="Y48" s="37">
        <f t="shared" si="20"/>
        <v>-4.8369358538894183</v>
      </c>
      <c r="Z48" s="37">
        <f t="shared" si="21"/>
        <v>17.74521166146209</v>
      </c>
      <c r="AA48" s="35" t="str">
        <f t="shared" si="22"/>
        <v/>
      </c>
      <c r="AB48" s="35" t="str">
        <f t="shared" si="23"/>
        <v/>
      </c>
      <c r="AC48" s="35" t="str">
        <f t="shared" si="24"/>
        <v/>
      </c>
      <c r="AD48" s="35" t="str">
        <f t="shared" si="25"/>
        <v/>
      </c>
      <c r="AE48" s="35">
        <f t="shared" si="26"/>
        <v>1</v>
      </c>
      <c r="AF48" s="35" t="str">
        <f t="shared" si="27"/>
        <v/>
      </c>
      <c r="AG48" s="35" t="str">
        <f t="shared" si="28"/>
        <v/>
      </c>
      <c r="AH48" s="25">
        <f t="shared" si="33"/>
        <v>60.5</v>
      </c>
      <c r="AI48" s="25">
        <f t="shared" si="34"/>
        <v>60.5</v>
      </c>
      <c r="AJ48" s="29">
        <f t="shared" si="35"/>
        <v>114</v>
      </c>
      <c r="AK48" s="25">
        <f t="shared" si="36"/>
        <v>113</v>
      </c>
      <c r="AL48" s="29">
        <f t="shared" si="32"/>
        <v>66</v>
      </c>
      <c r="AM48" s="30">
        <f t="shared" si="29"/>
        <v>66</v>
      </c>
      <c r="AN48" s="31">
        <f t="shared" si="30"/>
        <v>66</v>
      </c>
    </row>
    <row r="49" spans="1:40" s="25" customFormat="1" x14ac:dyDescent="0.3">
      <c r="A49" s="15">
        <v>44</v>
      </c>
      <c r="B49" s="8">
        <v>1979</v>
      </c>
      <c r="C49" s="8">
        <v>-19.100000000000001</v>
      </c>
      <c r="D49" s="25">
        <v>631</v>
      </c>
      <c r="E49" s="25">
        <v>8.1999999999999993</v>
      </c>
      <c r="F49" s="25" t="s">
        <v>61</v>
      </c>
      <c r="G49" s="25">
        <f>C34</f>
        <v>-21.4</v>
      </c>
      <c r="H49" s="51" t="str">
        <f t="shared" si="10"/>
        <v/>
      </c>
      <c r="I49" s="26">
        <v>2.2916666666666669E-2</v>
      </c>
      <c r="J49" s="25">
        <v>-4</v>
      </c>
      <c r="K49" s="27">
        <v>-14</v>
      </c>
      <c r="L49" s="28">
        <v>112</v>
      </c>
      <c r="M49" s="25">
        <f t="shared" si="31"/>
        <v>248</v>
      </c>
      <c r="N49" s="48">
        <v>20.7</v>
      </c>
      <c r="O49" s="41">
        <v>192</v>
      </c>
      <c r="P49" s="50">
        <f t="shared" si="11"/>
        <v>20.7</v>
      </c>
      <c r="Q49" s="35" t="str">
        <f t="shared" si="12"/>
        <v/>
      </c>
      <c r="R49" s="35" t="str">
        <f t="shared" si="13"/>
        <v/>
      </c>
      <c r="S49" s="35" t="str">
        <f t="shared" si="14"/>
        <v/>
      </c>
      <c r="T49" s="35" t="str">
        <f t="shared" si="15"/>
        <v/>
      </c>
      <c r="U49" s="35" t="str">
        <f t="shared" si="16"/>
        <v/>
      </c>
      <c r="V49" s="35">
        <f t="shared" si="17"/>
        <v>1</v>
      </c>
      <c r="W49" s="35" t="str">
        <f t="shared" si="18"/>
        <v/>
      </c>
      <c r="X49" s="37">
        <f t="shared" si="19"/>
        <v>21.958949645123269</v>
      </c>
      <c r="Y49" s="37">
        <f t="shared" si="20"/>
        <v>-4.3446524267683646</v>
      </c>
      <c r="Z49" s="37">
        <f t="shared" si="21"/>
        <v>17.916407108472036</v>
      </c>
      <c r="AA49" s="35" t="str">
        <f t="shared" si="22"/>
        <v/>
      </c>
      <c r="AB49" s="35" t="str">
        <f t="shared" si="23"/>
        <v/>
      </c>
      <c r="AC49" s="35" t="str">
        <f t="shared" si="24"/>
        <v/>
      </c>
      <c r="AD49" s="35" t="str">
        <f t="shared" si="25"/>
        <v/>
      </c>
      <c r="AE49" s="35">
        <f t="shared" si="26"/>
        <v>1</v>
      </c>
      <c r="AF49" s="35" t="str">
        <f t="shared" si="27"/>
        <v/>
      </c>
      <c r="AG49" s="35" t="str">
        <f t="shared" si="28"/>
        <v/>
      </c>
      <c r="AH49" s="25">
        <f t="shared" si="33"/>
        <v>-34.700000000000003</v>
      </c>
      <c r="AI49" s="25">
        <f t="shared" si="34"/>
        <v>34.700000000000003</v>
      </c>
      <c r="AJ49" s="29">
        <f t="shared" si="35"/>
        <v>-56</v>
      </c>
      <c r="AK49" s="25">
        <f t="shared" si="36"/>
        <v>12</v>
      </c>
      <c r="AL49" s="29">
        <f t="shared" si="32"/>
        <v>124</v>
      </c>
      <c r="AM49" s="30">
        <f t="shared" si="29"/>
        <v>-56</v>
      </c>
      <c r="AN49" s="31">
        <f t="shared" si="30"/>
        <v>56</v>
      </c>
    </row>
    <row r="50" spans="1:40" s="25" customFormat="1" x14ac:dyDescent="0.3">
      <c r="A50" s="15">
        <v>45</v>
      </c>
      <c r="B50" s="8">
        <v>1978</v>
      </c>
      <c r="C50" s="8">
        <v>-18.5</v>
      </c>
      <c r="D50" s="25">
        <v>562</v>
      </c>
      <c r="E50" s="25">
        <v>7.6</v>
      </c>
      <c r="F50" s="25" t="s">
        <v>62</v>
      </c>
      <c r="G50" s="25">
        <f>C34</f>
        <v>-21.4</v>
      </c>
      <c r="H50" s="51" t="str">
        <f t="shared" si="10"/>
        <v/>
      </c>
      <c r="I50" s="26">
        <v>0.97777777777777775</v>
      </c>
      <c r="J50" s="25">
        <v>12</v>
      </c>
      <c r="K50" s="27">
        <v>-18</v>
      </c>
      <c r="L50" s="28">
        <v>-178</v>
      </c>
      <c r="M50" s="25">
        <f t="shared" si="31"/>
        <v>178</v>
      </c>
      <c r="N50" s="48">
        <v>-9.1999999999999993</v>
      </c>
      <c r="O50" s="41">
        <v>195.9</v>
      </c>
      <c r="P50" s="50">
        <f t="shared" si="11"/>
        <v>9.1999999999999993</v>
      </c>
      <c r="Q50" s="35" t="str">
        <f t="shared" si="12"/>
        <v/>
      </c>
      <c r="R50" s="35" t="str">
        <f t="shared" si="13"/>
        <v/>
      </c>
      <c r="S50" s="35">
        <f t="shared" si="14"/>
        <v>1</v>
      </c>
      <c r="T50" s="35" t="str">
        <f t="shared" si="15"/>
        <v/>
      </c>
      <c r="U50" s="35" t="str">
        <f t="shared" si="16"/>
        <v/>
      </c>
      <c r="V50" s="35" t="str">
        <f t="shared" si="17"/>
        <v/>
      </c>
      <c r="W50" s="35" t="str">
        <f t="shared" si="18"/>
        <v/>
      </c>
      <c r="X50" s="37">
        <f t="shared" si="19"/>
        <v>21.555202158397606</v>
      </c>
      <c r="Y50" s="37">
        <f t="shared" si="20"/>
        <v>-3.556586526914447</v>
      </c>
      <c r="Z50" s="37">
        <f t="shared" si="21"/>
        <v>18.30677243036904</v>
      </c>
      <c r="AA50" s="35" t="str">
        <f t="shared" si="22"/>
        <v/>
      </c>
      <c r="AB50" s="35" t="str">
        <f t="shared" si="23"/>
        <v/>
      </c>
      <c r="AC50" s="35" t="str">
        <f t="shared" si="24"/>
        <v/>
      </c>
      <c r="AD50" s="35" t="str">
        <f t="shared" si="25"/>
        <v/>
      </c>
      <c r="AE50" s="35">
        <f t="shared" si="26"/>
        <v>1</v>
      </c>
      <c r="AF50" s="35" t="str">
        <f t="shared" si="27"/>
        <v/>
      </c>
      <c r="AG50" s="35" t="str">
        <f t="shared" si="28"/>
        <v/>
      </c>
      <c r="AH50" s="25">
        <f t="shared" si="33"/>
        <v>-8.8000000000000007</v>
      </c>
      <c r="AI50" s="25">
        <f t="shared" si="34"/>
        <v>8.8000000000000007</v>
      </c>
      <c r="AJ50" s="29">
        <f t="shared" si="35"/>
        <v>17.900000000000006</v>
      </c>
      <c r="AK50" s="25">
        <f t="shared" si="36"/>
        <v>15.899999999999977</v>
      </c>
      <c r="AL50" s="29">
        <f t="shared" si="32"/>
        <v>-162.10000000000002</v>
      </c>
      <c r="AM50" s="30">
        <f t="shared" si="29"/>
        <v>17.900000000000006</v>
      </c>
      <c r="AN50" s="31">
        <f t="shared" si="30"/>
        <v>17.900000000000006</v>
      </c>
    </row>
    <row r="51" spans="1:40" s="25" customFormat="1" x14ac:dyDescent="0.3">
      <c r="A51" s="15">
        <v>46</v>
      </c>
      <c r="B51" s="8">
        <v>1977</v>
      </c>
      <c r="C51" s="8">
        <v>-19.2</v>
      </c>
      <c r="D51" s="25">
        <v>377</v>
      </c>
      <c r="E51" s="25">
        <v>7.2</v>
      </c>
      <c r="F51" s="25" t="s">
        <v>63</v>
      </c>
      <c r="G51" s="25">
        <f>C36</f>
        <v>-24.9</v>
      </c>
      <c r="H51" s="51">
        <f t="shared" si="10"/>
        <v>1</v>
      </c>
      <c r="I51" s="26">
        <v>0.44722222222222219</v>
      </c>
      <c r="K51" s="27">
        <v>-22</v>
      </c>
      <c r="L51" s="28">
        <v>-178</v>
      </c>
      <c r="M51" s="25">
        <f t="shared" si="31"/>
        <v>178</v>
      </c>
      <c r="N51" s="48">
        <v>-23.9</v>
      </c>
      <c r="O51" s="41">
        <v>200.6</v>
      </c>
      <c r="P51" s="50">
        <f t="shared" si="11"/>
        <v>23.9</v>
      </c>
      <c r="Q51" s="35" t="str">
        <f t="shared" si="12"/>
        <v/>
      </c>
      <c r="R51" s="35" t="str">
        <f t="shared" si="13"/>
        <v/>
      </c>
      <c r="S51" s="35" t="str">
        <f t="shared" si="14"/>
        <v/>
      </c>
      <c r="T51" s="35" t="str">
        <f t="shared" si="15"/>
        <v/>
      </c>
      <c r="U51" s="35" t="str">
        <f t="shared" si="16"/>
        <v/>
      </c>
      <c r="V51" s="35">
        <f t="shared" si="17"/>
        <v>1</v>
      </c>
      <c r="W51" s="35" t="str">
        <f t="shared" si="18"/>
        <v/>
      </c>
      <c r="X51" s="37">
        <f t="shared" si="19"/>
        <v>21.109302115855893</v>
      </c>
      <c r="Y51" s="37">
        <f t="shared" si="20"/>
        <v>-2.5263894151509891</v>
      </c>
      <c r="Z51" s="37">
        <f t="shared" si="21"/>
        <v>18.84954290285917</v>
      </c>
      <c r="AA51" s="35" t="str">
        <f t="shared" si="22"/>
        <v/>
      </c>
      <c r="AB51" s="35" t="str">
        <f t="shared" si="23"/>
        <v/>
      </c>
      <c r="AC51" s="35" t="str">
        <f t="shared" si="24"/>
        <v/>
      </c>
      <c r="AD51" s="35" t="str">
        <f t="shared" si="25"/>
        <v/>
      </c>
      <c r="AE51" s="35">
        <f t="shared" si="26"/>
        <v>1</v>
      </c>
      <c r="AF51" s="35" t="str">
        <f t="shared" si="27"/>
        <v/>
      </c>
      <c r="AG51" s="35" t="str">
        <f t="shared" si="28"/>
        <v/>
      </c>
      <c r="AH51" s="25">
        <f t="shared" si="33"/>
        <v>1.8999999999999986</v>
      </c>
      <c r="AI51" s="25">
        <f t="shared" si="34"/>
        <v>1.8999999999999986</v>
      </c>
      <c r="AJ51" s="29">
        <f t="shared" si="35"/>
        <v>22.599999999999994</v>
      </c>
      <c r="AK51" s="25">
        <f t="shared" si="36"/>
        <v>20.600000000000023</v>
      </c>
      <c r="AL51" s="29">
        <f t="shared" si="32"/>
        <v>-157.39999999999998</v>
      </c>
      <c r="AM51" s="30">
        <f t="shared" si="29"/>
        <v>22.599999999999994</v>
      </c>
      <c r="AN51" s="31">
        <f t="shared" si="30"/>
        <v>22.599999999999994</v>
      </c>
    </row>
    <row r="52" spans="1:40" s="25" customFormat="1" x14ac:dyDescent="0.3">
      <c r="A52" s="15">
        <v>47</v>
      </c>
      <c r="B52" s="8">
        <v>1976</v>
      </c>
      <c r="C52" s="8">
        <v>-20.399999999999999</v>
      </c>
      <c r="D52" s="25">
        <v>566</v>
      </c>
      <c r="E52" s="25">
        <v>7</v>
      </c>
      <c r="F52" s="25" t="s">
        <v>64</v>
      </c>
      <c r="G52" s="25">
        <f>C37</f>
        <v>-26.4</v>
      </c>
      <c r="H52" s="51">
        <f t="shared" si="10"/>
        <v>1</v>
      </c>
      <c r="I52" s="26">
        <v>1.5277777777777777E-2</v>
      </c>
      <c r="K52" s="27">
        <v>-21</v>
      </c>
      <c r="L52" s="28">
        <v>-176</v>
      </c>
      <c r="M52" s="25">
        <f t="shared" si="31"/>
        <v>176</v>
      </c>
      <c r="N52" s="48">
        <v>25.2</v>
      </c>
      <c r="O52" s="41">
        <v>291.2</v>
      </c>
      <c r="P52" s="50">
        <f t="shared" si="11"/>
        <v>25.2</v>
      </c>
      <c r="Q52" s="35" t="str">
        <f t="shared" si="12"/>
        <v/>
      </c>
      <c r="R52" s="35" t="str">
        <f t="shared" si="13"/>
        <v/>
      </c>
      <c r="S52" s="35" t="str">
        <f t="shared" si="14"/>
        <v/>
      </c>
      <c r="T52" s="35" t="str">
        <f t="shared" si="15"/>
        <v/>
      </c>
      <c r="U52" s="35" t="str">
        <f t="shared" si="16"/>
        <v/>
      </c>
      <c r="V52" s="35" t="str">
        <f t="shared" si="17"/>
        <v/>
      </c>
      <c r="W52" s="35">
        <f t="shared" si="18"/>
        <v>1</v>
      </c>
      <c r="X52" s="37">
        <f t="shared" si="19"/>
        <v>20.622121503123378</v>
      </c>
      <c r="Y52" s="37">
        <f t="shared" si="20"/>
        <v>-1.3241965635913047</v>
      </c>
      <c r="Z52" s="37">
        <f t="shared" si="21"/>
        <v>19.465013773106499</v>
      </c>
      <c r="AA52" s="35" t="str">
        <f t="shared" si="22"/>
        <v/>
      </c>
      <c r="AB52" s="35" t="str">
        <f t="shared" si="23"/>
        <v/>
      </c>
      <c r="AC52" s="35" t="str">
        <f t="shared" si="24"/>
        <v/>
      </c>
      <c r="AD52" s="35" t="str">
        <f t="shared" si="25"/>
        <v/>
      </c>
      <c r="AE52" s="35">
        <f t="shared" si="26"/>
        <v>1</v>
      </c>
      <c r="AF52" s="35" t="str">
        <f t="shared" si="27"/>
        <v/>
      </c>
      <c r="AG52" s="35" t="str">
        <f t="shared" si="28"/>
        <v/>
      </c>
      <c r="AH52" s="25">
        <f t="shared" si="33"/>
        <v>-46.2</v>
      </c>
      <c r="AI52" s="25">
        <f t="shared" si="34"/>
        <v>46.2</v>
      </c>
      <c r="AJ52" s="29">
        <f t="shared" si="35"/>
        <v>115.19999999999999</v>
      </c>
      <c r="AK52" s="25">
        <f t="shared" si="36"/>
        <v>111.19999999999999</v>
      </c>
      <c r="AL52" s="29">
        <f t="shared" si="32"/>
        <v>-64.800000000000011</v>
      </c>
      <c r="AM52" s="30">
        <f t="shared" si="29"/>
        <v>-64.800000000000011</v>
      </c>
      <c r="AN52" s="31">
        <f t="shared" si="30"/>
        <v>64.800000000000011</v>
      </c>
    </row>
    <row r="53" spans="1:40" s="25" customFormat="1" x14ac:dyDescent="0.3">
      <c r="A53" s="15">
        <v>48</v>
      </c>
      <c r="B53" s="8">
        <v>1975</v>
      </c>
      <c r="C53" s="8">
        <v>-22.1</v>
      </c>
      <c r="D53" s="25">
        <v>558</v>
      </c>
      <c r="E53" s="25">
        <v>7.3</v>
      </c>
      <c r="F53" s="25" t="s">
        <v>65</v>
      </c>
      <c r="G53" s="25">
        <f>C37</f>
        <v>-26.4</v>
      </c>
      <c r="H53" s="51">
        <f t="shared" si="10"/>
        <v>1</v>
      </c>
      <c r="I53" s="26">
        <v>0.89027777777777783</v>
      </c>
      <c r="J53" s="25">
        <v>-3</v>
      </c>
      <c r="K53" s="27">
        <v>-27</v>
      </c>
      <c r="L53" s="28">
        <v>-63</v>
      </c>
      <c r="M53" s="25">
        <f t="shared" si="31"/>
        <v>63</v>
      </c>
      <c r="N53" s="48">
        <v>-23.5</v>
      </c>
      <c r="O53" s="41">
        <v>258.89999999999998</v>
      </c>
      <c r="P53" s="50">
        <f t="shared" si="11"/>
        <v>23.5</v>
      </c>
      <c r="Q53" s="35" t="str">
        <f t="shared" si="12"/>
        <v/>
      </c>
      <c r="R53" s="35" t="str">
        <f t="shared" si="13"/>
        <v/>
      </c>
      <c r="S53" s="35" t="str">
        <f t="shared" si="14"/>
        <v/>
      </c>
      <c r="T53" s="35" t="str">
        <f t="shared" si="15"/>
        <v/>
      </c>
      <c r="U53" s="35" t="str">
        <f t="shared" si="16"/>
        <v/>
      </c>
      <c r="V53" s="35">
        <f t="shared" si="17"/>
        <v>1</v>
      </c>
      <c r="W53" s="35" t="str">
        <f t="shared" si="18"/>
        <v/>
      </c>
      <c r="X53" s="37">
        <f t="shared" si="19"/>
        <v>20.094613032581044</v>
      </c>
      <c r="Y53" s="37">
        <f t="shared" si="20"/>
        <v>-3.1852856338260675E-2</v>
      </c>
      <c r="Z53" s="37">
        <f t="shared" si="21"/>
        <v>20.067491387576819</v>
      </c>
      <c r="AA53" s="35" t="str">
        <f t="shared" si="22"/>
        <v/>
      </c>
      <c r="AB53" s="35" t="str">
        <f t="shared" si="23"/>
        <v/>
      </c>
      <c r="AC53" s="35" t="str">
        <f t="shared" si="24"/>
        <v/>
      </c>
      <c r="AD53" s="35" t="str">
        <f t="shared" si="25"/>
        <v/>
      </c>
      <c r="AE53" s="35" t="str">
        <f t="shared" si="26"/>
        <v/>
      </c>
      <c r="AF53" s="35">
        <f t="shared" si="27"/>
        <v>1</v>
      </c>
      <c r="AG53" s="35" t="str">
        <f t="shared" si="28"/>
        <v/>
      </c>
      <c r="AH53" s="25">
        <f t="shared" si="33"/>
        <v>-3.5</v>
      </c>
      <c r="AI53" s="25">
        <f t="shared" si="34"/>
        <v>3.5</v>
      </c>
      <c r="AJ53" s="29">
        <f t="shared" si="35"/>
        <v>164.10000000000002</v>
      </c>
      <c r="AK53" s="25">
        <f t="shared" si="36"/>
        <v>78.899999999999977</v>
      </c>
      <c r="AL53" s="29">
        <f t="shared" si="32"/>
        <v>15.899999999999977</v>
      </c>
      <c r="AM53" s="30">
        <f t="shared" si="29"/>
        <v>15.899999999999977</v>
      </c>
      <c r="AN53" s="31">
        <f t="shared" si="30"/>
        <v>15.899999999999977</v>
      </c>
    </row>
    <row r="54" spans="1:40" s="25" customFormat="1" x14ac:dyDescent="0.3">
      <c r="A54" s="15">
        <v>49</v>
      </c>
      <c r="B54" s="8">
        <v>1974</v>
      </c>
      <c r="C54" s="8">
        <v>-23.9</v>
      </c>
      <c r="D54" s="25">
        <v>599</v>
      </c>
      <c r="E54" s="25">
        <v>7</v>
      </c>
      <c r="F54" s="25" t="s">
        <v>66</v>
      </c>
      <c r="G54" s="25">
        <f>C38</f>
        <v>-27.5</v>
      </c>
      <c r="H54" s="51">
        <f t="shared" si="10"/>
        <v>1</v>
      </c>
      <c r="I54" s="26">
        <v>0.60416666666666663</v>
      </c>
      <c r="K54" s="27">
        <v>-11</v>
      </c>
      <c r="L54" s="28">
        <v>-71</v>
      </c>
      <c r="M54" s="25">
        <f t="shared" si="31"/>
        <v>71</v>
      </c>
      <c r="N54" s="48">
        <v>-9</v>
      </c>
      <c r="O54" s="41">
        <v>54.1</v>
      </c>
      <c r="P54" s="50">
        <f t="shared" si="11"/>
        <v>9</v>
      </c>
      <c r="Q54" s="35" t="str">
        <f t="shared" si="12"/>
        <v/>
      </c>
      <c r="R54" s="35" t="str">
        <f t="shared" si="13"/>
        <v/>
      </c>
      <c r="S54" s="35">
        <f t="shared" si="14"/>
        <v>1</v>
      </c>
      <c r="T54" s="35" t="str">
        <f t="shared" si="15"/>
        <v/>
      </c>
      <c r="U54" s="35" t="str">
        <f t="shared" si="16"/>
        <v/>
      </c>
      <c r="V54" s="35" t="str">
        <f t="shared" si="17"/>
        <v/>
      </c>
      <c r="W54" s="35" t="str">
        <f t="shared" si="18"/>
        <v/>
      </c>
      <c r="X54" s="37">
        <f t="shared" si="19"/>
        <v>19.527808280276485</v>
      </c>
      <c r="Y54" s="37">
        <f t="shared" si="20"/>
        <v>1.2626593826374333</v>
      </c>
      <c r="Z54" s="37">
        <f t="shared" si="21"/>
        <v>20.572595159405132</v>
      </c>
      <c r="AA54" s="35" t="str">
        <f t="shared" si="22"/>
        <v/>
      </c>
      <c r="AB54" s="35" t="str">
        <f t="shared" si="23"/>
        <v/>
      </c>
      <c r="AC54" s="35" t="str">
        <f t="shared" si="24"/>
        <v/>
      </c>
      <c r="AD54" s="35" t="str">
        <f t="shared" si="25"/>
        <v/>
      </c>
      <c r="AE54" s="35" t="str">
        <f t="shared" si="26"/>
        <v/>
      </c>
      <c r="AF54" s="35">
        <f t="shared" si="27"/>
        <v>1</v>
      </c>
      <c r="AG54" s="35" t="str">
        <f t="shared" si="28"/>
        <v/>
      </c>
      <c r="AH54" s="25">
        <f t="shared" si="33"/>
        <v>-2</v>
      </c>
      <c r="AI54" s="25">
        <f t="shared" si="34"/>
        <v>2</v>
      </c>
      <c r="AJ54" s="29">
        <f t="shared" si="35"/>
        <v>-16.899999999999999</v>
      </c>
      <c r="AK54" s="25">
        <f t="shared" si="36"/>
        <v>234.1</v>
      </c>
      <c r="AL54" s="29">
        <f t="shared" si="32"/>
        <v>163.1</v>
      </c>
      <c r="AM54" s="30">
        <f t="shared" si="29"/>
        <v>-16.899999999999999</v>
      </c>
      <c r="AN54" s="31">
        <f t="shared" si="30"/>
        <v>16.899999999999999</v>
      </c>
    </row>
    <row r="55" spans="1:40" s="25" customFormat="1" x14ac:dyDescent="0.3">
      <c r="A55" s="15">
        <v>50</v>
      </c>
      <c r="B55" s="8">
        <v>1973</v>
      </c>
      <c r="C55" s="8">
        <v>-25.5</v>
      </c>
      <c r="D55" s="25">
        <v>589</v>
      </c>
      <c r="E55" s="25">
        <v>7.1</v>
      </c>
      <c r="F55" s="25" t="s">
        <v>67</v>
      </c>
      <c r="G55" s="25">
        <f>C38</f>
        <v>-27.5</v>
      </c>
      <c r="H55" s="51">
        <f t="shared" si="10"/>
        <v>1</v>
      </c>
      <c r="I55" s="26">
        <v>0.83958333333333324</v>
      </c>
      <c r="K55" s="27">
        <v>-7</v>
      </c>
      <c r="L55" s="28">
        <v>120</v>
      </c>
      <c r="M55" s="25">
        <f t="shared" si="31"/>
        <v>240</v>
      </c>
      <c r="N55" s="48">
        <v>26.1</v>
      </c>
      <c r="O55" s="41">
        <v>118.5</v>
      </c>
      <c r="P55" s="50">
        <f t="shared" si="11"/>
        <v>26.1</v>
      </c>
      <c r="Q55" s="35" t="str">
        <f t="shared" si="12"/>
        <v/>
      </c>
      <c r="R55" s="35" t="str">
        <f t="shared" si="13"/>
        <v/>
      </c>
      <c r="S55" s="35" t="str">
        <f t="shared" si="14"/>
        <v/>
      </c>
      <c r="T55" s="35" t="str">
        <f t="shared" si="15"/>
        <v/>
      </c>
      <c r="U55" s="35" t="str">
        <f t="shared" si="16"/>
        <v/>
      </c>
      <c r="V55" s="35" t="str">
        <f t="shared" si="17"/>
        <v/>
      </c>
      <c r="W55" s="35">
        <f t="shared" si="18"/>
        <v>1</v>
      </c>
      <c r="X55" s="37">
        <f t="shared" si="19"/>
        <v>18.922815668612014</v>
      </c>
      <c r="Y55" s="37">
        <f t="shared" si="20"/>
        <v>2.4712101964563518</v>
      </c>
      <c r="Z55" s="37">
        <f t="shared" si="21"/>
        <v>20.904267152761928</v>
      </c>
      <c r="AA55" s="35" t="str">
        <f t="shared" si="22"/>
        <v/>
      </c>
      <c r="AB55" s="35" t="str">
        <f t="shared" si="23"/>
        <v/>
      </c>
      <c r="AC55" s="35" t="str">
        <f t="shared" si="24"/>
        <v/>
      </c>
      <c r="AD55" s="35" t="str">
        <f t="shared" si="25"/>
        <v/>
      </c>
      <c r="AE55" s="35" t="str">
        <f t="shared" si="26"/>
        <v/>
      </c>
      <c r="AF55" s="35">
        <f t="shared" si="27"/>
        <v>1</v>
      </c>
      <c r="AG55" s="35" t="str">
        <f t="shared" si="28"/>
        <v/>
      </c>
      <c r="AH55" s="25">
        <f t="shared" si="33"/>
        <v>-33.1</v>
      </c>
      <c r="AI55" s="25">
        <f t="shared" si="34"/>
        <v>33.1</v>
      </c>
      <c r="AJ55" s="29">
        <f t="shared" si="35"/>
        <v>-121.5</v>
      </c>
      <c r="AK55" s="25">
        <f t="shared" si="36"/>
        <v>298.5</v>
      </c>
      <c r="AL55" s="29">
        <f t="shared" si="32"/>
        <v>58.5</v>
      </c>
      <c r="AM55" s="30">
        <f t="shared" si="29"/>
        <v>58.5</v>
      </c>
      <c r="AN55" s="31">
        <f t="shared" si="30"/>
        <v>58.5</v>
      </c>
    </row>
    <row r="56" spans="1:40" s="25" customFormat="1" x14ac:dyDescent="0.3">
      <c r="A56" s="15">
        <v>51</v>
      </c>
      <c r="B56" s="8">
        <v>1972</v>
      </c>
      <c r="C56" s="8">
        <v>-26.9</v>
      </c>
      <c r="D56" s="25">
        <v>606</v>
      </c>
      <c r="E56" s="25">
        <v>7.2</v>
      </c>
      <c r="F56" s="25" t="s">
        <v>68</v>
      </c>
      <c r="G56" s="25">
        <f>C38</f>
        <v>-27.5</v>
      </c>
      <c r="H56" s="51">
        <f t="shared" si="10"/>
        <v>1</v>
      </c>
      <c r="I56" s="26">
        <v>0.20138888888888887</v>
      </c>
      <c r="K56" s="27">
        <v>49</v>
      </c>
      <c r="L56" s="28">
        <v>142</v>
      </c>
      <c r="M56" s="25">
        <f t="shared" si="31"/>
        <v>218</v>
      </c>
      <c r="N56" s="48">
        <v>-26.9</v>
      </c>
      <c r="O56" s="41">
        <v>46.5</v>
      </c>
      <c r="P56" s="50">
        <f t="shared" si="11"/>
        <v>26.9</v>
      </c>
      <c r="Q56" s="35" t="str">
        <f t="shared" si="12"/>
        <v/>
      </c>
      <c r="R56" s="35" t="str">
        <f t="shared" si="13"/>
        <v/>
      </c>
      <c r="S56" s="35" t="str">
        <f t="shared" si="14"/>
        <v/>
      </c>
      <c r="T56" s="35" t="str">
        <f t="shared" si="15"/>
        <v/>
      </c>
      <c r="U56" s="35" t="str">
        <f t="shared" si="16"/>
        <v/>
      </c>
      <c r="V56" s="35" t="str">
        <f t="shared" si="17"/>
        <v/>
      </c>
      <c r="W56" s="35">
        <f t="shared" si="18"/>
        <v>1</v>
      </c>
      <c r="X56" s="37">
        <f t="shared" si="19"/>
        <v>18.280818298754749</v>
      </c>
      <c r="Y56" s="37">
        <f t="shared" si="20"/>
        <v>3.5115218530881398</v>
      </c>
      <c r="Z56" s="37">
        <f t="shared" si="21"/>
        <v>21.000881559280632</v>
      </c>
      <c r="AA56" s="35" t="str">
        <f t="shared" si="22"/>
        <v/>
      </c>
      <c r="AB56" s="35" t="str">
        <f t="shared" si="23"/>
        <v/>
      </c>
      <c r="AC56" s="35" t="str">
        <f t="shared" si="24"/>
        <v/>
      </c>
      <c r="AD56" s="35" t="str">
        <f t="shared" si="25"/>
        <v/>
      </c>
      <c r="AE56" s="35" t="str">
        <f t="shared" si="26"/>
        <v/>
      </c>
      <c r="AF56" s="35">
        <f t="shared" si="27"/>
        <v>1</v>
      </c>
      <c r="AG56" s="35" t="str">
        <f t="shared" si="28"/>
        <v/>
      </c>
      <c r="AH56" s="25">
        <f t="shared" si="33"/>
        <v>75.900000000000006</v>
      </c>
      <c r="AI56" s="25">
        <f t="shared" si="34"/>
        <v>75.900000000000006</v>
      </c>
      <c r="AJ56" s="29">
        <f t="shared" si="35"/>
        <v>-171.5</v>
      </c>
      <c r="AK56" s="25">
        <f t="shared" si="36"/>
        <v>226.5</v>
      </c>
      <c r="AL56" s="29">
        <f t="shared" si="32"/>
        <v>8.5</v>
      </c>
      <c r="AM56" s="30">
        <f t="shared" si="29"/>
        <v>8.5</v>
      </c>
      <c r="AN56" s="31">
        <f t="shared" si="30"/>
        <v>8.5</v>
      </c>
    </row>
    <row r="57" spans="1:40" s="25" customFormat="1" x14ac:dyDescent="0.3">
      <c r="A57" s="15">
        <v>52</v>
      </c>
      <c r="B57" s="8">
        <v>1971</v>
      </c>
      <c r="C57" s="8">
        <v>-27.8</v>
      </c>
      <c r="D57" s="25">
        <v>593</v>
      </c>
      <c r="E57" s="25">
        <v>7.1</v>
      </c>
      <c r="F57" s="25" t="s">
        <v>69</v>
      </c>
      <c r="G57" s="25">
        <f>C39</f>
        <v>-28.3</v>
      </c>
      <c r="H57" s="51">
        <f t="shared" si="10"/>
        <v>1</v>
      </c>
      <c r="I57" s="26">
        <v>0.76944444444444438</v>
      </c>
      <c r="K57" s="27">
        <v>8</v>
      </c>
      <c r="L57" s="28">
        <v>-71</v>
      </c>
      <c r="M57" s="25">
        <f t="shared" si="31"/>
        <v>71</v>
      </c>
      <c r="N57" s="48">
        <v>22.2</v>
      </c>
      <c r="O57" s="41">
        <v>95.4</v>
      </c>
      <c r="P57" s="50">
        <f t="shared" si="11"/>
        <v>22.2</v>
      </c>
      <c r="Q57" s="35" t="str">
        <f t="shared" si="12"/>
        <v/>
      </c>
      <c r="R57" s="35" t="str">
        <f t="shared" si="13"/>
        <v/>
      </c>
      <c r="S57" s="35" t="str">
        <f t="shared" si="14"/>
        <v/>
      </c>
      <c r="T57" s="35" t="str">
        <f t="shared" si="15"/>
        <v/>
      </c>
      <c r="U57" s="35" t="str">
        <f t="shared" si="16"/>
        <v/>
      </c>
      <c r="V57" s="35">
        <f t="shared" si="17"/>
        <v>1</v>
      </c>
      <c r="W57" s="35" t="str">
        <f t="shared" si="18"/>
        <v/>
      </c>
      <c r="X57" s="37">
        <f t="shared" si="19"/>
        <v>17.603071637007822</v>
      </c>
      <c r="Y57" s="37">
        <f t="shared" si="20"/>
        <v>4.3127702856142269</v>
      </c>
      <c r="Z57" s="37">
        <f t="shared" si="21"/>
        <v>20.819936225636038</v>
      </c>
      <c r="AA57" s="35" t="str">
        <f t="shared" si="22"/>
        <v/>
      </c>
      <c r="AB57" s="35" t="str">
        <f t="shared" si="23"/>
        <v/>
      </c>
      <c r="AC57" s="35" t="str">
        <f t="shared" si="24"/>
        <v/>
      </c>
      <c r="AD57" s="35" t="str">
        <f t="shared" si="25"/>
        <v/>
      </c>
      <c r="AE57" s="35" t="str">
        <f t="shared" si="26"/>
        <v/>
      </c>
      <c r="AF57" s="35">
        <f t="shared" si="27"/>
        <v>1</v>
      </c>
      <c r="AG57" s="35" t="str">
        <f t="shared" si="28"/>
        <v/>
      </c>
      <c r="AH57" s="25">
        <f t="shared" si="33"/>
        <v>-14.2</v>
      </c>
      <c r="AI57" s="25">
        <f t="shared" si="34"/>
        <v>14.2</v>
      </c>
      <c r="AJ57" s="29">
        <f t="shared" si="35"/>
        <v>24.400000000000006</v>
      </c>
      <c r="AK57" s="25">
        <f t="shared" si="36"/>
        <v>275.39999999999998</v>
      </c>
      <c r="AL57" s="29">
        <f t="shared" si="32"/>
        <v>155.60000000000002</v>
      </c>
      <c r="AM57" s="30">
        <f t="shared" si="29"/>
        <v>24.400000000000006</v>
      </c>
      <c r="AN57" s="31">
        <f t="shared" si="30"/>
        <v>24.400000000000006</v>
      </c>
    </row>
    <row r="58" spans="1:40" s="25" customFormat="1" x14ac:dyDescent="0.3">
      <c r="A58" s="15">
        <v>53</v>
      </c>
      <c r="B58" s="8">
        <v>1970</v>
      </c>
      <c r="C58" s="8">
        <v>-28.5</v>
      </c>
      <c r="D58" s="25">
        <v>547</v>
      </c>
      <c r="E58" s="25">
        <v>7.1</v>
      </c>
      <c r="F58" s="25" t="s">
        <v>70</v>
      </c>
      <c r="G58" s="25">
        <f>C42</f>
        <v>-28.4</v>
      </c>
      <c r="H58" s="51">
        <f t="shared" si="10"/>
        <v>1</v>
      </c>
      <c r="I58" s="26">
        <v>0.45</v>
      </c>
      <c r="K58" s="27">
        <v>-22</v>
      </c>
      <c r="L58" s="28">
        <v>-179</v>
      </c>
      <c r="M58" s="25">
        <f t="shared" si="31"/>
        <v>179</v>
      </c>
      <c r="N58" s="48">
        <v>-1</v>
      </c>
      <c r="O58" s="41">
        <v>239.4</v>
      </c>
      <c r="P58" s="50">
        <f t="shared" si="11"/>
        <v>1</v>
      </c>
      <c r="Q58" s="35">
        <f t="shared" si="12"/>
        <v>1</v>
      </c>
      <c r="R58" s="35" t="str">
        <f t="shared" si="13"/>
        <v/>
      </c>
      <c r="S58" s="35" t="str">
        <f t="shared" si="14"/>
        <v/>
      </c>
      <c r="T58" s="35" t="str">
        <f t="shared" si="15"/>
        <v/>
      </c>
      <c r="U58" s="35" t="str">
        <f t="shared" si="16"/>
        <v/>
      </c>
      <c r="V58" s="35" t="str">
        <f t="shared" si="17"/>
        <v/>
      </c>
      <c r="W58" s="35" t="str">
        <f t="shared" si="18"/>
        <v/>
      </c>
      <c r="X58" s="37">
        <f t="shared" si="19"/>
        <v>16.890901059666859</v>
      </c>
      <c r="Y58" s="37">
        <f t="shared" si="20"/>
        <v>4.820406770830493</v>
      </c>
      <c r="Z58" s="37">
        <f t="shared" si="21"/>
        <v>20.340944018711184</v>
      </c>
      <c r="AA58" s="35" t="str">
        <f t="shared" si="22"/>
        <v/>
      </c>
      <c r="AB58" s="35" t="str">
        <f t="shared" si="23"/>
        <v/>
      </c>
      <c r="AC58" s="35" t="str">
        <f t="shared" si="24"/>
        <v/>
      </c>
      <c r="AD58" s="35" t="str">
        <f t="shared" si="25"/>
        <v/>
      </c>
      <c r="AE58" s="35" t="str">
        <f t="shared" si="26"/>
        <v/>
      </c>
      <c r="AF58" s="35">
        <f t="shared" si="27"/>
        <v>1</v>
      </c>
      <c r="AG58" s="35" t="str">
        <f t="shared" si="28"/>
        <v/>
      </c>
      <c r="AH58" s="25">
        <f t="shared" si="33"/>
        <v>-21</v>
      </c>
      <c r="AI58" s="25">
        <f t="shared" si="34"/>
        <v>21</v>
      </c>
      <c r="AJ58" s="29">
        <f t="shared" si="35"/>
        <v>60.400000000000006</v>
      </c>
      <c r="AK58" s="25">
        <f t="shared" si="36"/>
        <v>59.399999999999977</v>
      </c>
      <c r="AL58" s="29">
        <f t="shared" si="32"/>
        <v>-119.60000000000002</v>
      </c>
      <c r="AM58" s="30">
        <f t="shared" si="29"/>
        <v>60.400000000000006</v>
      </c>
      <c r="AN58" s="31">
        <f t="shared" si="30"/>
        <v>60.400000000000006</v>
      </c>
    </row>
    <row r="59" spans="1:40" s="25" customFormat="1" x14ac:dyDescent="0.3">
      <c r="A59" s="15">
        <v>54</v>
      </c>
      <c r="B59" s="8">
        <v>1969</v>
      </c>
      <c r="C59" s="8">
        <v>-28.7</v>
      </c>
      <c r="D59" s="25">
        <v>538</v>
      </c>
      <c r="E59" s="25">
        <v>7.1</v>
      </c>
      <c r="F59" s="25" t="s">
        <v>71</v>
      </c>
      <c r="G59" s="25">
        <f>C42</f>
        <v>-28.4</v>
      </c>
      <c r="H59" s="51">
        <f t="shared" si="10"/>
        <v>1</v>
      </c>
      <c r="I59" s="26">
        <v>0.79583333333333339</v>
      </c>
      <c r="K59" s="27">
        <v>-20</v>
      </c>
      <c r="L59" s="28">
        <v>179</v>
      </c>
      <c r="M59" s="25">
        <f t="shared" si="31"/>
        <v>181</v>
      </c>
      <c r="N59" s="48">
        <v>-27.4</v>
      </c>
      <c r="O59" s="41">
        <v>242.7</v>
      </c>
      <c r="P59" s="50">
        <f t="shared" si="11"/>
        <v>27.4</v>
      </c>
      <c r="Q59" s="35" t="str">
        <f t="shared" si="12"/>
        <v/>
      </c>
      <c r="R59" s="35" t="str">
        <f t="shared" si="13"/>
        <v/>
      </c>
      <c r="S59" s="35" t="str">
        <f t="shared" si="14"/>
        <v/>
      </c>
      <c r="T59" s="35" t="str">
        <f t="shared" si="15"/>
        <v/>
      </c>
      <c r="U59" s="35" t="str">
        <f t="shared" si="16"/>
        <v/>
      </c>
      <c r="V59" s="35" t="str">
        <f t="shared" si="17"/>
        <v/>
      </c>
      <c r="W59" s="35">
        <f t="shared" si="18"/>
        <v>1</v>
      </c>
      <c r="X59" s="37">
        <f t="shared" si="19"/>
        <v>16.145699261163184</v>
      </c>
      <c r="Y59" s="37">
        <f t="shared" si="20"/>
        <v>4.9998715879358944</v>
      </c>
      <c r="Z59" s="37">
        <f t="shared" si="21"/>
        <v>19.566310405368579</v>
      </c>
      <c r="AA59" s="35" t="str">
        <f t="shared" si="22"/>
        <v/>
      </c>
      <c r="AB59" s="35" t="str">
        <f t="shared" si="23"/>
        <v/>
      </c>
      <c r="AC59" s="35" t="str">
        <f t="shared" si="24"/>
        <v/>
      </c>
      <c r="AD59" s="35" t="str">
        <f t="shared" si="25"/>
        <v/>
      </c>
      <c r="AE59" s="35">
        <f t="shared" si="26"/>
        <v>1</v>
      </c>
      <c r="AF59" s="35" t="str">
        <f t="shared" si="27"/>
        <v/>
      </c>
      <c r="AG59" s="35" t="str">
        <f t="shared" si="28"/>
        <v/>
      </c>
      <c r="AH59" s="25">
        <f t="shared" si="33"/>
        <v>7.3999999999999986</v>
      </c>
      <c r="AI59" s="25">
        <f t="shared" si="34"/>
        <v>7.3999999999999986</v>
      </c>
      <c r="AJ59" s="29">
        <f t="shared" si="35"/>
        <v>61.699999999999989</v>
      </c>
      <c r="AK59" s="25">
        <f t="shared" si="36"/>
        <v>62.699999999999989</v>
      </c>
      <c r="AL59" s="29">
        <f t="shared" si="32"/>
        <v>-118.30000000000001</v>
      </c>
      <c r="AM59" s="30">
        <f t="shared" si="29"/>
        <v>61.699999999999989</v>
      </c>
      <c r="AN59" s="31">
        <f t="shared" si="30"/>
        <v>61.699999999999989</v>
      </c>
    </row>
    <row r="60" spans="1:40" s="25" customFormat="1" x14ac:dyDescent="0.3">
      <c r="A60" s="15">
        <v>55</v>
      </c>
      <c r="B60" s="8">
        <v>1968</v>
      </c>
      <c r="C60" s="8">
        <v>-28.7</v>
      </c>
      <c r="D60" s="25">
        <v>457</v>
      </c>
      <c r="E60" s="25">
        <v>7.4</v>
      </c>
      <c r="F60" s="25" t="s">
        <v>72</v>
      </c>
      <c r="G60" s="25">
        <f>C44</f>
        <v>-26.7</v>
      </c>
      <c r="H60" s="51">
        <f t="shared" si="10"/>
        <v>1</v>
      </c>
      <c r="I60" s="26">
        <v>9.5138888888888884E-2</v>
      </c>
      <c r="J60" s="25">
        <v>9</v>
      </c>
      <c r="K60" s="27">
        <v>29</v>
      </c>
      <c r="L60" s="28">
        <v>-41</v>
      </c>
      <c r="M60" s="25">
        <f t="shared" si="31"/>
        <v>41</v>
      </c>
      <c r="N60" s="48">
        <v>5.0999999999999996</v>
      </c>
      <c r="O60" s="41">
        <v>176.5</v>
      </c>
      <c r="P60" s="50">
        <f t="shared" si="11"/>
        <v>5.0999999999999996</v>
      </c>
      <c r="Q60" s="35" t="str">
        <f t="shared" si="12"/>
        <v/>
      </c>
      <c r="R60" s="35">
        <f t="shared" si="13"/>
        <v>1</v>
      </c>
      <c r="S60" s="35" t="str">
        <f t="shared" si="14"/>
        <v/>
      </c>
      <c r="T60" s="35" t="str">
        <f t="shared" si="15"/>
        <v/>
      </c>
      <c r="U60" s="35" t="str">
        <f t="shared" si="16"/>
        <v/>
      </c>
      <c r="V60" s="35" t="str">
        <f t="shared" si="17"/>
        <v/>
      </c>
      <c r="W60" s="35" t="str">
        <f t="shared" si="18"/>
        <v/>
      </c>
      <c r="X60" s="37">
        <f t="shared" si="19"/>
        <v>15.368923530562077</v>
      </c>
      <c r="Y60" s="37">
        <f t="shared" si="20"/>
        <v>4.8389468326753216</v>
      </c>
      <c r="Z60" s="37">
        <f t="shared" si="21"/>
        <v>18.520169455979136</v>
      </c>
      <c r="AA60" s="35" t="str">
        <f t="shared" si="22"/>
        <v/>
      </c>
      <c r="AB60" s="35" t="str">
        <f t="shared" si="23"/>
        <v/>
      </c>
      <c r="AC60" s="35" t="str">
        <f t="shared" si="24"/>
        <v/>
      </c>
      <c r="AD60" s="35" t="str">
        <f t="shared" si="25"/>
        <v/>
      </c>
      <c r="AE60" s="35">
        <f t="shared" si="26"/>
        <v>1</v>
      </c>
      <c r="AF60" s="35" t="str">
        <f t="shared" si="27"/>
        <v/>
      </c>
      <c r="AG60" s="35" t="str">
        <f t="shared" si="28"/>
        <v/>
      </c>
      <c r="AH60" s="25">
        <f t="shared" si="33"/>
        <v>23.9</v>
      </c>
      <c r="AI60" s="25">
        <f t="shared" si="34"/>
        <v>23.9</v>
      </c>
      <c r="AJ60" s="29">
        <f t="shared" si="35"/>
        <v>135.5</v>
      </c>
      <c r="AK60" s="25">
        <f t="shared" si="36"/>
        <v>356.5</v>
      </c>
      <c r="AL60" s="29">
        <f t="shared" si="32"/>
        <v>44.5</v>
      </c>
      <c r="AM60" s="30">
        <f t="shared" si="29"/>
        <v>44.5</v>
      </c>
      <c r="AN60" s="31">
        <f t="shared" si="30"/>
        <v>44.5</v>
      </c>
    </row>
    <row r="61" spans="1:40" s="25" customFormat="1" x14ac:dyDescent="0.3">
      <c r="A61" s="15">
        <v>56</v>
      </c>
      <c r="B61" s="8">
        <v>1967</v>
      </c>
      <c r="C61" s="8">
        <v>-28.2</v>
      </c>
      <c r="D61" s="25">
        <v>649</v>
      </c>
      <c r="E61" s="25">
        <v>7.3</v>
      </c>
      <c r="F61" s="25" t="s">
        <v>73</v>
      </c>
      <c r="G61" s="25">
        <f>C44</f>
        <v>-26.7</v>
      </c>
      <c r="H61" s="51">
        <f t="shared" si="10"/>
        <v>1</v>
      </c>
      <c r="I61" s="26">
        <v>0.14861111111111111</v>
      </c>
      <c r="J61" s="25">
        <v>8</v>
      </c>
      <c r="K61" s="27">
        <v>8</v>
      </c>
      <c r="L61" s="28">
        <v>124</v>
      </c>
      <c r="M61" s="25">
        <f t="shared" si="31"/>
        <v>236</v>
      </c>
      <c r="N61" s="48">
        <v>0.2</v>
      </c>
      <c r="O61" s="41">
        <v>205.1</v>
      </c>
      <c r="P61" s="50">
        <f t="shared" si="11"/>
        <v>0.2</v>
      </c>
      <c r="Q61" s="35">
        <f t="shared" si="12"/>
        <v>1</v>
      </c>
      <c r="R61" s="35" t="str">
        <f t="shared" si="13"/>
        <v/>
      </c>
      <c r="S61" s="35" t="str">
        <f t="shared" si="14"/>
        <v/>
      </c>
      <c r="T61" s="35" t="str">
        <f t="shared" si="15"/>
        <v/>
      </c>
      <c r="U61" s="35" t="str">
        <f t="shared" si="16"/>
        <v/>
      </c>
      <c r="V61" s="35" t="str">
        <f t="shared" si="17"/>
        <v/>
      </c>
      <c r="W61" s="35" t="str">
        <f t="shared" si="18"/>
        <v/>
      </c>
      <c r="X61" s="37">
        <f t="shared" si="19"/>
        <v>14.562092901742254</v>
      </c>
      <c r="Y61" s="37">
        <f t="shared" si="20"/>
        <v>4.348588208142913</v>
      </c>
      <c r="Z61" s="37">
        <f t="shared" si="21"/>
        <v>17.245336354216743</v>
      </c>
      <c r="AA61" s="35" t="str">
        <f t="shared" si="22"/>
        <v/>
      </c>
      <c r="AB61" s="35" t="str">
        <f t="shared" si="23"/>
        <v/>
      </c>
      <c r="AC61" s="35" t="str">
        <f t="shared" si="24"/>
        <v/>
      </c>
      <c r="AD61" s="35" t="str">
        <f t="shared" si="25"/>
        <v/>
      </c>
      <c r="AE61" s="35">
        <f t="shared" si="26"/>
        <v>1</v>
      </c>
      <c r="AF61" s="35" t="str">
        <f t="shared" si="27"/>
        <v/>
      </c>
      <c r="AG61" s="35" t="str">
        <f t="shared" si="28"/>
        <v/>
      </c>
      <c r="AH61" s="25">
        <f t="shared" si="33"/>
        <v>7.8</v>
      </c>
      <c r="AI61" s="25">
        <f t="shared" si="34"/>
        <v>7.8</v>
      </c>
      <c r="AJ61" s="29">
        <f t="shared" si="35"/>
        <v>-30.900000000000006</v>
      </c>
      <c r="AK61" s="25">
        <f t="shared" si="36"/>
        <v>25.100000000000023</v>
      </c>
      <c r="AL61" s="29">
        <f t="shared" si="32"/>
        <v>149.10000000000002</v>
      </c>
      <c r="AM61" s="30">
        <f t="shared" si="29"/>
        <v>-30.900000000000006</v>
      </c>
      <c r="AN61" s="31">
        <f t="shared" si="30"/>
        <v>30.900000000000006</v>
      </c>
    </row>
    <row r="62" spans="1:40" s="25" customFormat="1" x14ac:dyDescent="0.3">
      <c r="A62" s="15">
        <v>57</v>
      </c>
      <c r="B62" s="8">
        <v>1966</v>
      </c>
      <c r="C62" s="8">
        <v>-27.3</v>
      </c>
      <c r="D62" s="25">
        <v>368</v>
      </c>
      <c r="E62" s="25">
        <v>7.2</v>
      </c>
      <c r="F62" s="25" t="s">
        <v>74</v>
      </c>
      <c r="G62" s="25">
        <f>C44</f>
        <v>-26.7</v>
      </c>
      <c r="H62" s="51">
        <f t="shared" si="10"/>
        <v>1</v>
      </c>
      <c r="I62" s="26">
        <v>0.37777777777777777</v>
      </c>
      <c r="K62" s="27">
        <v>34</v>
      </c>
      <c r="L62" s="28">
        <v>137</v>
      </c>
      <c r="M62" s="25">
        <f t="shared" si="31"/>
        <v>223</v>
      </c>
      <c r="N62" s="48">
        <v>-23.2</v>
      </c>
      <c r="O62" s="41">
        <v>338.3</v>
      </c>
      <c r="P62" s="50">
        <f t="shared" si="11"/>
        <v>23.2</v>
      </c>
      <c r="Q62" s="35" t="str">
        <f t="shared" si="12"/>
        <v/>
      </c>
      <c r="R62" s="35" t="str">
        <f t="shared" si="13"/>
        <v/>
      </c>
      <c r="S62" s="35" t="str">
        <f t="shared" si="14"/>
        <v/>
      </c>
      <c r="T62" s="35" t="str">
        <f t="shared" si="15"/>
        <v/>
      </c>
      <c r="U62" s="35" t="str">
        <f t="shared" si="16"/>
        <v/>
      </c>
      <c r="V62" s="35">
        <f t="shared" si="17"/>
        <v>1</v>
      </c>
      <c r="W62" s="35" t="str">
        <f t="shared" si="18"/>
        <v/>
      </c>
      <c r="X62" s="37">
        <f t="shared" si="19"/>
        <v>13.726785182829339</v>
      </c>
      <c r="Y62" s="37">
        <f t="shared" si="20"/>
        <v>3.5621791642083211</v>
      </c>
      <c r="Z62" s="37">
        <f t="shared" si="21"/>
        <v>15.798703325619092</v>
      </c>
      <c r="AA62" s="35" t="str">
        <f t="shared" si="22"/>
        <v/>
      </c>
      <c r="AB62" s="35" t="str">
        <f t="shared" si="23"/>
        <v/>
      </c>
      <c r="AC62" s="35" t="str">
        <f t="shared" si="24"/>
        <v/>
      </c>
      <c r="AD62" s="35">
        <f t="shared" si="25"/>
        <v>1</v>
      </c>
      <c r="AE62" s="35" t="str">
        <f t="shared" si="26"/>
        <v/>
      </c>
      <c r="AF62" s="35" t="str">
        <f t="shared" si="27"/>
        <v/>
      </c>
      <c r="AG62" s="35" t="str">
        <f t="shared" si="28"/>
        <v/>
      </c>
      <c r="AH62" s="25">
        <f t="shared" si="33"/>
        <v>57.2</v>
      </c>
      <c r="AI62" s="25">
        <f t="shared" si="34"/>
        <v>57.2</v>
      </c>
      <c r="AJ62" s="29">
        <f t="shared" si="35"/>
        <v>115.30000000000001</v>
      </c>
      <c r="AK62" s="25">
        <f t="shared" si="36"/>
        <v>158.29999999999995</v>
      </c>
      <c r="AL62" s="29">
        <f t="shared" si="32"/>
        <v>-64.700000000000045</v>
      </c>
      <c r="AM62" s="30">
        <f t="shared" si="29"/>
        <v>-64.700000000000045</v>
      </c>
      <c r="AN62" s="31">
        <f t="shared" si="30"/>
        <v>64.700000000000045</v>
      </c>
    </row>
    <row r="63" spans="1:40" s="25" customFormat="1" x14ac:dyDescent="0.3">
      <c r="A63" s="15">
        <v>58</v>
      </c>
      <c r="B63" s="8">
        <v>1965</v>
      </c>
      <c r="C63" s="8">
        <v>-26.2</v>
      </c>
      <c r="D63" s="25">
        <v>536</v>
      </c>
      <c r="E63" s="25">
        <v>7.1</v>
      </c>
      <c r="F63" s="25" t="s">
        <v>75</v>
      </c>
      <c r="G63" s="25">
        <f>C46</f>
        <v>-23.7</v>
      </c>
      <c r="H63" s="51">
        <f t="shared" si="10"/>
        <v>1</v>
      </c>
      <c r="I63" s="26">
        <v>5.5555555555555552E-2</v>
      </c>
      <c r="K63" s="27">
        <v>28</v>
      </c>
      <c r="L63" s="28">
        <v>137</v>
      </c>
      <c r="M63" s="25">
        <f t="shared" si="31"/>
        <v>223</v>
      </c>
      <c r="N63" s="48">
        <v>-20.5</v>
      </c>
      <c r="O63" s="41">
        <v>45.3</v>
      </c>
      <c r="P63" s="50">
        <f t="shared" si="11"/>
        <v>20.5</v>
      </c>
      <c r="Q63" s="35" t="str">
        <f t="shared" si="12"/>
        <v/>
      </c>
      <c r="R63" s="35" t="str">
        <f t="shared" si="13"/>
        <v/>
      </c>
      <c r="S63" s="35" t="str">
        <f t="shared" si="14"/>
        <v/>
      </c>
      <c r="T63" s="35" t="str">
        <f t="shared" si="15"/>
        <v/>
      </c>
      <c r="U63" s="35" t="str">
        <f t="shared" si="16"/>
        <v/>
      </c>
      <c r="V63" s="35">
        <f t="shared" si="17"/>
        <v>1</v>
      </c>
      <c r="W63" s="35" t="str">
        <f t="shared" si="18"/>
        <v/>
      </c>
      <c r="X63" s="37">
        <f t="shared" si="19"/>
        <v>12.864633870692757</v>
      </c>
      <c r="Y63" s="37">
        <f t="shared" si="20"/>
        <v>2.5332581635023699</v>
      </c>
      <c r="Z63" s="37">
        <f t="shared" si="21"/>
        <v>14.245542293294516</v>
      </c>
      <c r="AA63" s="35" t="str">
        <f t="shared" si="22"/>
        <v/>
      </c>
      <c r="AB63" s="35" t="str">
        <f t="shared" si="23"/>
        <v/>
      </c>
      <c r="AC63" s="35" t="str">
        <f t="shared" si="24"/>
        <v/>
      </c>
      <c r="AD63" s="35">
        <f t="shared" si="25"/>
        <v>1</v>
      </c>
      <c r="AE63" s="35" t="str">
        <f t="shared" si="26"/>
        <v/>
      </c>
      <c r="AF63" s="35" t="str">
        <f t="shared" si="27"/>
        <v/>
      </c>
      <c r="AG63" s="35" t="str">
        <f t="shared" si="28"/>
        <v/>
      </c>
      <c r="AH63" s="25">
        <f t="shared" si="33"/>
        <v>48.5</v>
      </c>
      <c r="AI63" s="25">
        <f t="shared" si="34"/>
        <v>48.5</v>
      </c>
      <c r="AJ63" s="29">
        <f t="shared" si="35"/>
        <v>-177.7</v>
      </c>
      <c r="AK63" s="25">
        <f t="shared" si="36"/>
        <v>225.3</v>
      </c>
      <c r="AL63" s="29">
        <f t="shared" si="32"/>
        <v>2.3000000000000114</v>
      </c>
      <c r="AM63" s="30">
        <f t="shared" si="29"/>
        <v>2.3000000000000114</v>
      </c>
      <c r="AN63" s="31">
        <f t="shared" si="30"/>
        <v>2.3000000000000114</v>
      </c>
    </row>
    <row r="64" spans="1:40" s="25" customFormat="1" x14ac:dyDescent="0.3">
      <c r="A64" s="15">
        <v>59</v>
      </c>
      <c r="B64" s="8">
        <v>1964</v>
      </c>
      <c r="C64" s="8">
        <v>-24.7</v>
      </c>
      <c r="D64" s="25">
        <v>331</v>
      </c>
      <c r="E64" s="25">
        <v>7.7</v>
      </c>
      <c r="F64" s="25" t="s">
        <v>76</v>
      </c>
      <c r="G64" s="25">
        <f>C56</f>
        <v>-26.9</v>
      </c>
      <c r="H64" s="51">
        <f t="shared" si="10"/>
        <v>1</v>
      </c>
      <c r="I64" s="26">
        <v>0.69513888888888886</v>
      </c>
      <c r="J64" s="25">
        <v>8</v>
      </c>
      <c r="K64" s="27">
        <v>4</v>
      </c>
      <c r="L64" s="28">
        <v>124</v>
      </c>
      <c r="M64" s="25">
        <f t="shared" si="31"/>
        <v>236</v>
      </c>
      <c r="N64" s="48">
        <v>26.1</v>
      </c>
      <c r="O64" s="41">
        <v>67.2</v>
      </c>
      <c r="P64" s="50">
        <f t="shared" ref="P64:P98" si="37">ABS(N64)</f>
        <v>26.1</v>
      </c>
      <c r="Q64" s="35" t="str">
        <f t="shared" si="12"/>
        <v/>
      </c>
      <c r="R64" s="35" t="str">
        <f t="shared" si="13"/>
        <v/>
      </c>
      <c r="S64" s="35" t="str">
        <f t="shared" si="14"/>
        <v/>
      </c>
      <c r="T64" s="35" t="str">
        <f t="shared" si="15"/>
        <v/>
      </c>
      <c r="U64" s="35" t="str">
        <f t="shared" si="16"/>
        <v/>
      </c>
      <c r="V64" s="35" t="str">
        <f t="shared" si="17"/>
        <v/>
      </c>
      <c r="W64" s="35">
        <f t="shared" si="18"/>
        <v>1</v>
      </c>
      <c r="X64" s="37">
        <f t="shared" si="19"/>
        <v>11.977324956539599</v>
      </c>
      <c r="Y64" s="37">
        <f t="shared" si="20"/>
        <v>1.3318738009277262</v>
      </c>
      <c r="Z64" s="37">
        <f t="shared" si="21"/>
        <v>12.653269249540147</v>
      </c>
      <c r="AA64" s="35" t="str">
        <f t="shared" si="22"/>
        <v/>
      </c>
      <c r="AB64" s="35" t="str">
        <f t="shared" si="23"/>
        <v/>
      </c>
      <c r="AC64" s="35" t="str">
        <f t="shared" si="24"/>
        <v/>
      </c>
      <c r="AD64" s="35">
        <f t="shared" si="25"/>
        <v>1</v>
      </c>
      <c r="AE64" s="35" t="str">
        <f t="shared" si="26"/>
        <v/>
      </c>
      <c r="AF64" s="35" t="str">
        <f t="shared" si="27"/>
        <v/>
      </c>
      <c r="AG64" s="35" t="str">
        <f t="shared" si="28"/>
        <v/>
      </c>
      <c r="AH64" s="25">
        <f t="shared" si="33"/>
        <v>-22.1</v>
      </c>
      <c r="AI64" s="25">
        <f t="shared" si="34"/>
        <v>22.1</v>
      </c>
      <c r="AJ64" s="29">
        <f t="shared" si="35"/>
        <v>-168.8</v>
      </c>
      <c r="AK64" s="25">
        <f t="shared" si="36"/>
        <v>247.2</v>
      </c>
      <c r="AL64" s="29">
        <f t="shared" si="32"/>
        <v>11.199999999999989</v>
      </c>
      <c r="AM64" s="30">
        <f t="shared" ref="AM64:AM98" si="38">IF(ABS(AJ64)&lt;ABS(AL64),AJ64,AL64)</f>
        <v>11.199999999999989</v>
      </c>
      <c r="AN64" s="31">
        <f t="shared" ref="AN64:AN98" si="39">ABS(AM64)</f>
        <v>11.199999999999989</v>
      </c>
    </row>
    <row r="65" spans="1:40" s="25" customFormat="1" x14ac:dyDescent="0.3">
      <c r="A65" s="15">
        <v>60</v>
      </c>
      <c r="B65" s="8">
        <v>1963</v>
      </c>
      <c r="C65" s="8">
        <v>-22.9</v>
      </c>
      <c r="D65" s="25">
        <v>410</v>
      </c>
      <c r="E65" s="25">
        <v>7.2</v>
      </c>
      <c r="F65" s="25" t="s">
        <v>77</v>
      </c>
      <c r="G65" s="25">
        <f>C56</f>
        <v>-26.9</v>
      </c>
      <c r="H65" s="51">
        <f t="shared" si="10"/>
        <v>1</v>
      </c>
      <c r="I65" s="26">
        <v>0.98055555555555562</v>
      </c>
      <c r="K65" s="27">
        <v>-5</v>
      </c>
      <c r="L65" s="28">
        <v>154</v>
      </c>
      <c r="M65" s="25">
        <f t="shared" ref="M65:M98" si="40">IF(L65&lt;0,-L65,360-L65)</f>
        <v>206</v>
      </c>
      <c r="N65" s="48">
        <v>-20.5</v>
      </c>
      <c r="O65" s="41">
        <v>350.4</v>
      </c>
      <c r="P65" s="50">
        <f t="shared" si="37"/>
        <v>20.5</v>
      </c>
      <c r="Q65" s="35" t="str">
        <f t="shared" si="12"/>
        <v/>
      </c>
      <c r="R65" s="35" t="str">
        <f t="shared" si="13"/>
        <v/>
      </c>
      <c r="S65" s="35" t="str">
        <f t="shared" si="14"/>
        <v/>
      </c>
      <c r="T65" s="35" t="str">
        <f t="shared" si="15"/>
        <v/>
      </c>
      <c r="U65" s="35" t="str">
        <f t="shared" si="16"/>
        <v/>
      </c>
      <c r="V65" s="35">
        <f t="shared" si="17"/>
        <v>1</v>
      </c>
      <c r="W65" s="35" t="str">
        <f t="shared" si="18"/>
        <v/>
      </c>
      <c r="X65" s="37">
        <f t="shared" si="19"/>
        <v>11.066593628852704</v>
      </c>
      <c r="Y65" s="37">
        <f t="shared" si="20"/>
        <v>3.9815918929677833E-2</v>
      </c>
      <c r="Z65" s="37">
        <f t="shared" si="21"/>
        <v>11.085264247274488</v>
      </c>
      <c r="AA65" s="35" t="str">
        <f t="shared" si="22"/>
        <v/>
      </c>
      <c r="AB65" s="35" t="str">
        <f t="shared" si="23"/>
        <v/>
      </c>
      <c r="AC65" s="35">
        <f t="shared" si="24"/>
        <v>1</v>
      </c>
      <c r="AD65" s="35" t="str">
        <f t="shared" si="25"/>
        <v/>
      </c>
      <c r="AE65" s="35" t="str">
        <f t="shared" si="26"/>
        <v/>
      </c>
      <c r="AF65" s="35" t="str">
        <f t="shared" si="27"/>
        <v/>
      </c>
      <c r="AG65" s="35" t="str">
        <f t="shared" si="28"/>
        <v/>
      </c>
      <c r="AH65" s="25">
        <f t="shared" si="33"/>
        <v>15.5</v>
      </c>
      <c r="AI65" s="25">
        <f t="shared" si="34"/>
        <v>15.5</v>
      </c>
      <c r="AJ65" s="29">
        <f t="shared" si="35"/>
        <v>144.39999999999998</v>
      </c>
      <c r="AK65" s="25">
        <f t="shared" si="36"/>
        <v>170.39999999999998</v>
      </c>
      <c r="AL65" s="29">
        <f t="shared" si="32"/>
        <v>-35.600000000000023</v>
      </c>
      <c r="AM65" s="30">
        <f t="shared" si="38"/>
        <v>-35.600000000000023</v>
      </c>
      <c r="AN65" s="31">
        <f t="shared" si="39"/>
        <v>35.600000000000023</v>
      </c>
    </row>
    <row r="66" spans="1:40" s="25" customFormat="1" x14ac:dyDescent="0.3">
      <c r="A66" s="15">
        <v>61</v>
      </c>
      <c r="B66" s="8">
        <v>1962</v>
      </c>
      <c r="C66" s="8">
        <v>-21.2</v>
      </c>
      <c r="D66" s="25">
        <v>496</v>
      </c>
      <c r="E66" s="25">
        <v>7.2</v>
      </c>
      <c r="F66" s="25" t="s">
        <v>78</v>
      </c>
      <c r="G66" s="25">
        <f>C56</f>
        <v>-26.9</v>
      </c>
      <c r="H66" s="51">
        <f t="shared" si="10"/>
        <v>1</v>
      </c>
      <c r="I66" s="26">
        <v>0.23263888888888887</v>
      </c>
      <c r="K66" s="27">
        <v>-26</v>
      </c>
      <c r="L66" s="28">
        <v>179.7</v>
      </c>
      <c r="M66" s="25">
        <f t="shared" si="40"/>
        <v>180.3</v>
      </c>
      <c r="N66" s="48">
        <v>-9.9</v>
      </c>
      <c r="O66" s="41">
        <v>80.5</v>
      </c>
      <c r="P66" s="50">
        <f t="shared" si="37"/>
        <v>9.9</v>
      </c>
      <c r="Q66" s="35" t="str">
        <f t="shared" si="12"/>
        <v/>
      </c>
      <c r="R66" s="35" t="str">
        <f t="shared" si="13"/>
        <v/>
      </c>
      <c r="S66" s="35">
        <f t="shared" si="14"/>
        <v>1</v>
      </c>
      <c r="T66" s="35" t="str">
        <f t="shared" si="15"/>
        <v/>
      </c>
      <c r="U66" s="35" t="str">
        <f t="shared" si="16"/>
        <v/>
      </c>
      <c r="V66" s="35" t="str">
        <f t="shared" si="17"/>
        <v/>
      </c>
      <c r="W66" s="35" t="str">
        <f t="shared" si="18"/>
        <v/>
      </c>
      <c r="X66" s="37">
        <f t="shared" si="19"/>
        <v>10.134220880120155</v>
      </c>
      <c r="Y66" s="37">
        <f t="shared" si="20"/>
        <v>-1.2549526174080805</v>
      </c>
      <c r="Z66" s="37">
        <f t="shared" si="21"/>
        <v>9.595323972539715</v>
      </c>
      <c r="AA66" s="35" t="str">
        <f t="shared" si="22"/>
        <v/>
      </c>
      <c r="AB66" s="35" t="str">
        <f t="shared" si="23"/>
        <v/>
      </c>
      <c r="AC66" s="35">
        <f t="shared" si="24"/>
        <v>1</v>
      </c>
      <c r="AD66" s="35" t="str">
        <f t="shared" si="25"/>
        <v/>
      </c>
      <c r="AE66" s="35" t="str">
        <f t="shared" si="26"/>
        <v/>
      </c>
      <c r="AF66" s="35" t="str">
        <f t="shared" si="27"/>
        <v/>
      </c>
      <c r="AG66" s="35" t="str">
        <f t="shared" si="28"/>
        <v/>
      </c>
      <c r="AH66" s="25">
        <f t="shared" si="33"/>
        <v>-16.100000000000001</v>
      </c>
      <c r="AI66" s="25">
        <f t="shared" si="34"/>
        <v>16.100000000000001</v>
      </c>
      <c r="AJ66" s="29">
        <f t="shared" si="35"/>
        <v>-99.800000000000011</v>
      </c>
      <c r="AK66" s="25">
        <f t="shared" si="36"/>
        <v>260.5</v>
      </c>
      <c r="AL66" s="29">
        <f t="shared" si="32"/>
        <v>80.199999999999989</v>
      </c>
      <c r="AM66" s="30">
        <f t="shared" si="38"/>
        <v>80.199999999999989</v>
      </c>
      <c r="AN66" s="31">
        <f t="shared" si="39"/>
        <v>80.199999999999989</v>
      </c>
    </row>
    <row r="67" spans="1:40" s="25" customFormat="1" x14ac:dyDescent="0.3">
      <c r="A67" s="15">
        <v>62</v>
      </c>
      <c r="B67" s="8">
        <v>1961</v>
      </c>
      <c r="C67" s="8">
        <v>-19.7</v>
      </c>
      <c r="D67" s="25">
        <v>648</v>
      </c>
      <c r="E67" s="25">
        <v>7.3</v>
      </c>
      <c r="F67" s="25" t="s">
        <v>80</v>
      </c>
      <c r="G67" s="25">
        <f>C58</f>
        <v>-28.5</v>
      </c>
      <c r="H67" s="51">
        <f t="shared" si="10"/>
        <v>1</v>
      </c>
      <c r="I67" s="26">
        <v>0.7402777777777777</v>
      </c>
      <c r="J67" s="25">
        <v>11</v>
      </c>
      <c r="K67" s="27">
        <v>52</v>
      </c>
      <c r="L67" s="28">
        <v>-28</v>
      </c>
      <c r="M67" s="25">
        <f t="shared" si="40"/>
        <v>28</v>
      </c>
      <c r="N67" s="48">
        <v>14.2</v>
      </c>
      <c r="O67" s="41">
        <v>98.2</v>
      </c>
      <c r="P67" s="50">
        <f t="shared" si="37"/>
        <v>14.2</v>
      </c>
      <c r="Q67" s="35" t="str">
        <f t="shared" si="12"/>
        <v/>
      </c>
      <c r="R67" s="35" t="str">
        <f t="shared" si="13"/>
        <v/>
      </c>
      <c r="S67" s="35" t="str">
        <f t="shared" si="14"/>
        <v/>
      </c>
      <c r="T67" s="35">
        <f t="shared" si="15"/>
        <v>1</v>
      </c>
      <c r="U67" s="35" t="str">
        <f t="shared" si="16"/>
        <v/>
      </c>
      <c r="V67" s="35" t="str">
        <f t="shared" si="17"/>
        <v/>
      </c>
      <c r="W67" s="35" t="str">
        <f t="shared" si="18"/>
        <v/>
      </c>
      <c r="X67" s="37">
        <f t="shared" si="19"/>
        <v>9.1820300239923647</v>
      </c>
      <c r="Y67" s="37">
        <f t="shared" si="20"/>
        <v>-2.4642844025680981</v>
      </c>
      <c r="Z67" s="37">
        <f t="shared" si="21"/>
        <v>8.2232531861942135</v>
      </c>
      <c r="AA67" s="35" t="str">
        <f t="shared" si="22"/>
        <v/>
      </c>
      <c r="AB67" s="35" t="str">
        <f t="shared" si="23"/>
        <v/>
      </c>
      <c r="AC67" s="35">
        <f t="shared" si="24"/>
        <v>1</v>
      </c>
      <c r="AD67" s="35" t="str">
        <f t="shared" si="25"/>
        <v/>
      </c>
      <c r="AE67" s="35" t="str">
        <f t="shared" si="26"/>
        <v/>
      </c>
      <c r="AF67" s="35" t="str">
        <f t="shared" si="27"/>
        <v/>
      </c>
      <c r="AG67" s="35" t="str">
        <f t="shared" si="28"/>
        <v/>
      </c>
      <c r="AH67" s="25">
        <f t="shared" si="33"/>
        <v>37.799999999999997</v>
      </c>
      <c r="AI67" s="25">
        <f t="shared" si="34"/>
        <v>37.799999999999997</v>
      </c>
      <c r="AJ67" s="29">
        <f t="shared" si="35"/>
        <v>70.2</v>
      </c>
      <c r="AK67" s="25">
        <f t="shared" si="36"/>
        <v>278.2</v>
      </c>
      <c r="AL67" s="29">
        <f t="shared" si="32"/>
        <v>109.80000000000001</v>
      </c>
      <c r="AM67" s="30">
        <f t="shared" si="38"/>
        <v>70.2</v>
      </c>
      <c r="AN67" s="31">
        <f t="shared" si="39"/>
        <v>70.2</v>
      </c>
    </row>
    <row r="68" spans="1:40" s="25" customFormat="1" x14ac:dyDescent="0.3">
      <c r="A68" s="15">
        <v>63</v>
      </c>
      <c r="B68" s="8">
        <v>1960</v>
      </c>
      <c r="C68" s="8">
        <v>-18.8</v>
      </c>
      <c r="D68" s="25">
        <v>645</v>
      </c>
      <c r="E68" s="25">
        <v>8</v>
      </c>
      <c r="F68" s="25" t="s">
        <v>79</v>
      </c>
      <c r="G68" s="25">
        <f>C58</f>
        <v>-28.5</v>
      </c>
      <c r="H68" s="51">
        <f t="shared" si="10"/>
        <v>1</v>
      </c>
      <c r="I68" s="26">
        <v>0.71388888888888891</v>
      </c>
      <c r="J68" s="25">
        <v>-5</v>
      </c>
      <c r="K68" s="27">
        <v>-2</v>
      </c>
      <c r="L68" s="28">
        <v>-73</v>
      </c>
      <c r="M68" s="25">
        <f t="shared" si="40"/>
        <v>73</v>
      </c>
      <c r="N68" s="48">
        <v>25.2</v>
      </c>
      <c r="O68" s="41">
        <v>92.4</v>
      </c>
      <c r="P68" s="50">
        <f t="shared" si="37"/>
        <v>25.2</v>
      </c>
      <c r="Q68" s="35" t="str">
        <f t="shared" si="12"/>
        <v/>
      </c>
      <c r="R68" s="35" t="str">
        <f t="shared" si="13"/>
        <v/>
      </c>
      <c r="S68" s="35" t="str">
        <f t="shared" si="14"/>
        <v/>
      </c>
      <c r="T68" s="35" t="str">
        <f t="shared" si="15"/>
        <v/>
      </c>
      <c r="U68" s="35" t="str">
        <f t="shared" si="16"/>
        <v/>
      </c>
      <c r="V68" s="35" t="str">
        <f t="shared" si="17"/>
        <v/>
      </c>
      <c r="W68" s="35">
        <f t="shared" si="18"/>
        <v>1</v>
      </c>
      <c r="X68" s="37">
        <f t="shared" si="19"/>
        <v>8.2118831296772719</v>
      </c>
      <c r="Y68" s="37">
        <f t="shared" si="20"/>
        <v>-3.5058485362543945</v>
      </c>
      <c r="Z68" s="37">
        <f t="shared" si="21"/>
        <v>6.9919840428098476</v>
      </c>
      <c r="AA68" s="35" t="str">
        <f t="shared" si="22"/>
        <v/>
      </c>
      <c r="AB68" s="35">
        <f t="shared" si="23"/>
        <v>1</v>
      </c>
      <c r="AC68" s="35" t="str">
        <f t="shared" si="24"/>
        <v/>
      </c>
      <c r="AD68" s="35" t="str">
        <f t="shared" si="25"/>
        <v/>
      </c>
      <c r="AE68" s="35" t="str">
        <f t="shared" si="26"/>
        <v/>
      </c>
      <c r="AF68" s="35" t="str">
        <f t="shared" si="27"/>
        <v/>
      </c>
      <c r="AG68" s="35" t="str">
        <f t="shared" si="28"/>
        <v/>
      </c>
      <c r="AH68" s="25">
        <f t="shared" si="33"/>
        <v>-27.2</v>
      </c>
      <c r="AI68" s="25">
        <f t="shared" si="34"/>
        <v>27.2</v>
      </c>
      <c r="AJ68" s="29">
        <f t="shared" si="35"/>
        <v>19.400000000000006</v>
      </c>
      <c r="AK68" s="25">
        <f t="shared" si="36"/>
        <v>272.39999999999998</v>
      </c>
      <c r="AL68" s="29">
        <f t="shared" si="32"/>
        <v>160.60000000000002</v>
      </c>
      <c r="AM68" s="30">
        <f t="shared" si="38"/>
        <v>19.400000000000006</v>
      </c>
      <c r="AN68" s="31">
        <f t="shared" si="39"/>
        <v>19.400000000000006</v>
      </c>
    </row>
    <row r="69" spans="1:40" s="25" customFormat="1" x14ac:dyDescent="0.3">
      <c r="A69" s="15">
        <v>64</v>
      </c>
      <c r="B69" s="8">
        <v>1959</v>
      </c>
      <c r="C69" s="8">
        <v>-18.7</v>
      </c>
      <c r="D69" s="25">
        <v>390</v>
      </c>
      <c r="E69" s="25">
        <v>7.1</v>
      </c>
      <c r="F69" s="25" t="s">
        <v>81</v>
      </c>
      <c r="G69" s="25">
        <f>C58</f>
        <v>-28.5</v>
      </c>
      <c r="H69" s="51">
        <f t="shared" si="10"/>
        <v>1</v>
      </c>
      <c r="I69" s="26">
        <v>0.50347222222222221</v>
      </c>
      <c r="K69" s="27">
        <v>27</v>
      </c>
      <c r="L69" s="28">
        <v>140</v>
      </c>
      <c r="M69" s="25">
        <f t="shared" si="40"/>
        <v>220</v>
      </c>
      <c r="N69" s="48">
        <v>-12</v>
      </c>
      <c r="O69" s="41">
        <v>93.5</v>
      </c>
      <c r="P69" s="50">
        <f t="shared" si="37"/>
        <v>12</v>
      </c>
      <c r="Q69" s="35" t="str">
        <f t="shared" si="12"/>
        <v/>
      </c>
      <c r="R69" s="35" t="str">
        <f t="shared" si="13"/>
        <v/>
      </c>
      <c r="S69" s="35" t="str">
        <f t="shared" si="14"/>
        <v/>
      </c>
      <c r="T69" s="35" t="str">
        <f t="shared" si="15"/>
        <v/>
      </c>
      <c r="U69" s="35" t="str">
        <f t="shared" si="16"/>
        <v/>
      </c>
      <c r="V69" s="35" t="str">
        <f t="shared" si="17"/>
        <v/>
      </c>
      <c r="W69" s="35" t="str">
        <f t="shared" si="18"/>
        <v/>
      </c>
      <c r="X69" s="37">
        <f t="shared" si="19"/>
        <v>7.2256773805467693</v>
      </c>
      <c r="Y69" s="37">
        <f t="shared" si="20"/>
        <v>-4.3087356833326638</v>
      </c>
      <c r="Z69" s="37">
        <f t="shared" si="21"/>
        <v>5.9064598396225509</v>
      </c>
      <c r="AA69" s="35" t="str">
        <f t="shared" si="22"/>
        <v/>
      </c>
      <c r="AB69" s="35">
        <f t="shared" si="23"/>
        <v>1</v>
      </c>
      <c r="AC69" s="35" t="str">
        <f t="shared" si="24"/>
        <v/>
      </c>
      <c r="AD69" s="35" t="str">
        <f t="shared" si="25"/>
        <v/>
      </c>
      <c r="AE69" s="35" t="str">
        <f t="shared" si="26"/>
        <v/>
      </c>
      <c r="AF69" s="35" t="str">
        <f t="shared" si="27"/>
        <v/>
      </c>
      <c r="AG69" s="35" t="str">
        <f t="shared" si="28"/>
        <v/>
      </c>
      <c r="AH69" s="25">
        <f t="shared" ref="AH69:AH98" si="41">K69-N69</f>
        <v>39</v>
      </c>
      <c r="AI69" s="25">
        <f t="shared" ref="AI69:AI98" si="42">ABS(N69-K69)</f>
        <v>39</v>
      </c>
      <c r="AJ69" s="29">
        <f t="shared" ref="AJ69:AJ98" si="43">IF(ABS(O69-$M69)&lt;180,O69-$M69,360-ABS(O69-$M69))</f>
        <v>-126.5</v>
      </c>
      <c r="AK69" s="25">
        <f t="shared" ref="AK69:AK98" si="44">MOD(O69+180,360)</f>
        <v>273.5</v>
      </c>
      <c r="AL69" s="29">
        <f t="shared" si="32"/>
        <v>53.5</v>
      </c>
      <c r="AM69" s="30">
        <f t="shared" si="38"/>
        <v>53.5</v>
      </c>
      <c r="AN69" s="31">
        <f t="shared" si="39"/>
        <v>53.5</v>
      </c>
    </row>
    <row r="70" spans="1:40" s="25" customFormat="1" x14ac:dyDescent="0.3">
      <c r="A70" s="15">
        <v>65</v>
      </c>
      <c r="B70" s="8">
        <v>1958</v>
      </c>
      <c r="C70" s="8">
        <v>-19.600000000000001</v>
      </c>
      <c r="D70" s="25">
        <v>430</v>
      </c>
      <c r="E70" s="25">
        <v>7.2</v>
      </c>
      <c r="F70" s="25" t="s">
        <v>82</v>
      </c>
      <c r="G70" s="25">
        <f>C59</f>
        <v>-28.7</v>
      </c>
      <c r="H70" s="51">
        <f t="shared" ref="H70:H75" si="45">IF(G70&lt;H$3,1,"")</f>
        <v>1</v>
      </c>
      <c r="I70" s="26">
        <v>0.9277777777777777</v>
      </c>
      <c r="J70" s="25">
        <v>9</v>
      </c>
      <c r="K70" s="27">
        <v>-7</v>
      </c>
      <c r="L70" s="28">
        <v>127</v>
      </c>
      <c r="M70" s="25">
        <f t="shared" si="40"/>
        <v>233</v>
      </c>
      <c r="N70" s="48">
        <v>-28</v>
      </c>
      <c r="O70" s="41">
        <v>218.9</v>
      </c>
      <c r="P70" s="50">
        <f t="shared" si="37"/>
        <v>28</v>
      </c>
      <c r="Q70" s="35" t="str">
        <f t="shared" ref="Q70:Q75" si="46">IF(AND(0&lt;=$P70,$P70&lt;3.999),1,"")</f>
        <v/>
      </c>
      <c r="R70" s="35" t="str">
        <f t="shared" ref="R70:R75" si="47">IF(AND(4&lt;$P70,$P70&lt;7.999),1,"")</f>
        <v/>
      </c>
      <c r="S70" s="35" t="str">
        <f t="shared" ref="S70:S75" si="48">IF(AND(8&lt;$P70,$P70&lt;11.999),1,"")</f>
        <v/>
      </c>
      <c r="T70" s="35" t="str">
        <f t="shared" ref="T70:T75" si="49">IF(AND(12&lt;$P70,$P70&lt;15.999),1,"")</f>
        <v/>
      </c>
      <c r="U70" s="35" t="str">
        <f t="shared" ref="U70:U75" si="50">IF(AND(16&lt;$P70,$P70&lt;19.999),1,"")</f>
        <v/>
      </c>
      <c r="V70" s="35" t="str">
        <f t="shared" ref="V70:V75" si="51">IF(AND(20&lt;$P70,$P70&lt;23.999),1,"")</f>
        <v/>
      </c>
      <c r="W70" s="35">
        <f t="shared" ref="W70:W75" si="52">IF(AND(24&lt;$P70,$P70&lt;29),1,"")</f>
        <v>1</v>
      </c>
      <c r="X70" s="37">
        <f t="shared" ref="X70:X75" si="53">23.6*SIN(A70*3.14/X$4)</f>
        <v>6.225341364075045</v>
      </c>
      <c r="Y70" s="37">
        <f t="shared" ref="Y70:Y75" si="54">5*SIN(A70*3.14/Y$3)</f>
        <v>-4.8182855574644821</v>
      </c>
      <c r="Z70" s="37">
        <f t="shared" ref="Z70:Z75" si="55">ABS(X70+Y70*X70/23.6)</f>
        <v>4.9543467714983915</v>
      </c>
      <c r="AA70" s="35" t="str">
        <f t="shared" ref="AA70:AA75" si="56">IF(AND(0&lt;=$Z70,$Z70&lt;3.999),1,"")</f>
        <v/>
      </c>
      <c r="AB70" s="35">
        <f t="shared" ref="AB70:AB75" si="57">IF(AND(4&lt;$Z70,$Z70&lt;7.999),1,"")</f>
        <v>1</v>
      </c>
      <c r="AC70" s="35" t="str">
        <f t="shared" ref="AC70:AC75" si="58">IF(AND(8&lt;$Z70,$Z70&lt;11.999),1,"")</f>
        <v/>
      </c>
      <c r="AD70" s="35" t="str">
        <f t="shared" ref="AD70:AD75" si="59">IF(AND(12&lt;$Z70,$Z70&lt;15.999),1,"")</f>
        <v/>
      </c>
      <c r="AE70" s="35" t="str">
        <f t="shared" ref="AE70:AE75" si="60">IF(AND(16&lt;$Z70,$Z70&lt;19.999),1,"")</f>
        <v/>
      </c>
      <c r="AF70" s="35" t="str">
        <f t="shared" ref="AF70:AF75" si="61">IF(AND(20&lt;$Z70,$Z70&lt;23.999),1,"")</f>
        <v/>
      </c>
      <c r="AG70" s="35" t="str">
        <f t="shared" ref="AG70:AG75" si="62">IF(AND(24&lt;$Z70,$Z70&lt;29),1,"")</f>
        <v/>
      </c>
      <c r="AH70" s="25">
        <f t="shared" si="41"/>
        <v>21</v>
      </c>
      <c r="AI70" s="25">
        <f t="shared" si="42"/>
        <v>21</v>
      </c>
      <c r="AJ70" s="29">
        <f t="shared" si="43"/>
        <v>-14.099999999999994</v>
      </c>
      <c r="AK70" s="25">
        <f t="shared" si="44"/>
        <v>38.899999999999977</v>
      </c>
      <c r="AL70" s="29">
        <f t="shared" si="32"/>
        <v>165.89999999999998</v>
      </c>
      <c r="AM70" s="30">
        <f t="shared" si="38"/>
        <v>-14.099999999999994</v>
      </c>
      <c r="AN70" s="31">
        <f t="shared" si="39"/>
        <v>14.099999999999994</v>
      </c>
    </row>
    <row r="71" spans="1:40" s="25" customFormat="1" x14ac:dyDescent="0.3">
      <c r="A71" s="15">
        <v>66</v>
      </c>
      <c r="B71" s="8">
        <v>1957</v>
      </c>
      <c r="C71" s="8">
        <v>-21.1</v>
      </c>
      <c r="D71" s="25">
        <v>660</v>
      </c>
      <c r="E71" s="25">
        <v>7.2</v>
      </c>
      <c r="F71" s="25" t="s">
        <v>83</v>
      </c>
      <c r="G71" s="25">
        <f>C59</f>
        <v>-28.7</v>
      </c>
      <c r="H71" s="51">
        <f t="shared" si="45"/>
        <v>1</v>
      </c>
      <c r="I71" s="26">
        <v>0.95694444444444438</v>
      </c>
      <c r="J71" s="25">
        <v>12</v>
      </c>
      <c r="K71" s="27">
        <v>-23</v>
      </c>
      <c r="L71" s="28">
        <v>179</v>
      </c>
      <c r="M71" s="25">
        <f t="shared" si="40"/>
        <v>181</v>
      </c>
      <c r="N71" s="48">
        <v>-25.6</v>
      </c>
      <c r="O71" s="41">
        <v>243.8</v>
      </c>
      <c r="P71" s="50">
        <f t="shared" si="37"/>
        <v>25.6</v>
      </c>
      <c r="Q71" s="35" t="str">
        <f t="shared" si="46"/>
        <v/>
      </c>
      <c r="R71" s="35" t="str">
        <f t="shared" si="47"/>
        <v/>
      </c>
      <c r="S71" s="35" t="str">
        <f t="shared" si="48"/>
        <v/>
      </c>
      <c r="T71" s="35" t="str">
        <f t="shared" si="49"/>
        <v/>
      </c>
      <c r="U71" s="35" t="str">
        <f t="shared" si="50"/>
        <v/>
      </c>
      <c r="V71" s="35" t="str">
        <f t="shared" si="51"/>
        <v/>
      </c>
      <c r="W71" s="35">
        <f t="shared" si="52"/>
        <v>1</v>
      </c>
      <c r="X71" s="37">
        <f t="shared" si="53"/>
        <v>5.2128313003642788</v>
      </c>
      <c r="Y71" s="37">
        <f t="shared" si="54"/>
        <v>-4.9998081749763825</v>
      </c>
      <c r="Z71" s="37">
        <f t="shared" si="55"/>
        <v>4.1084602600958853</v>
      </c>
      <c r="AA71" s="35" t="str">
        <f t="shared" si="56"/>
        <v/>
      </c>
      <c r="AB71" s="35">
        <f t="shared" si="57"/>
        <v>1</v>
      </c>
      <c r="AC71" s="35" t="str">
        <f t="shared" si="58"/>
        <v/>
      </c>
      <c r="AD71" s="35" t="str">
        <f t="shared" si="59"/>
        <v/>
      </c>
      <c r="AE71" s="35" t="str">
        <f t="shared" si="60"/>
        <v/>
      </c>
      <c r="AF71" s="35" t="str">
        <f t="shared" si="61"/>
        <v/>
      </c>
      <c r="AG71" s="35" t="str">
        <f t="shared" si="62"/>
        <v/>
      </c>
      <c r="AH71" s="25">
        <f t="shared" si="41"/>
        <v>2.6000000000000014</v>
      </c>
      <c r="AI71" s="25">
        <f t="shared" si="42"/>
        <v>2.6000000000000014</v>
      </c>
      <c r="AJ71" s="29">
        <f t="shared" si="43"/>
        <v>62.800000000000011</v>
      </c>
      <c r="AK71" s="25">
        <f t="shared" si="44"/>
        <v>63.800000000000011</v>
      </c>
      <c r="AL71" s="29">
        <f t="shared" si="32"/>
        <v>-117.19999999999999</v>
      </c>
      <c r="AM71" s="30">
        <f t="shared" si="38"/>
        <v>62.800000000000011</v>
      </c>
      <c r="AN71" s="31">
        <f t="shared" si="39"/>
        <v>62.800000000000011</v>
      </c>
    </row>
    <row r="72" spans="1:40" s="25" customFormat="1" x14ac:dyDescent="0.3">
      <c r="A72" s="15">
        <v>67</v>
      </c>
      <c r="B72" s="15"/>
      <c r="D72" s="25">
        <v>500</v>
      </c>
      <c r="E72" s="25">
        <v>7.3</v>
      </c>
      <c r="F72" s="25" t="s">
        <v>84</v>
      </c>
      <c r="G72" s="25">
        <f>C60</f>
        <v>-28.7</v>
      </c>
      <c r="H72" s="51">
        <f t="shared" si="45"/>
        <v>1</v>
      </c>
      <c r="I72" s="26">
        <v>0.22222222222222221</v>
      </c>
      <c r="J72" s="25">
        <v>10</v>
      </c>
      <c r="K72" s="27">
        <v>26</v>
      </c>
      <c r="L72" s="28">
        <v>141</v>
      </c>
      <c r="M72" s="25">
        <f t="shared" si="40"/>
        <v>219</v>
      </c>
      <c r="N72" s="48">
        <v>9.8000000000000007</v>
      </c>
      <c r="O72" s="41">
        <v>75.599999999999994</v>
      </c>
      <c r="P72" s="50">
        <f t="shared" si="37"/>
        <v>9.8000000000000007</v>
      </c>
      <c r="Q72" s="35" t="str">
        <f t="shared" si="46"/>
        <v/>
      </c>
      <c r="R72" s="35" t="str">
        <f t="shared" si="47"/>
        <v/>
      </c>
      <c r="S72" s="35">
        <f t="shared" si="48"/>
        <v>1</v>
      </c>
      <c r="T72" s="35" t="str">
        <f t="shared" si="49"/>
        <v/>
      </c>
      <c r="U72" s="35" t="str">
        <f t="shared" si="50"/>
        <v/>
      </c>
      <c r="V72" s="35" t="str">
        <f t="shared" si="51"/>
        <v/>
      </c>
      <c r="W72" s="35" t="str">
        <f t="shared" si="52"/>
        <v/>
      </c>
      <c r="X72" s="37">
        <f t="shared" si="53"/>
        <v>4.1901272166330399</v>
      </c>
      <c r="Y72" s="37">
        <f t="shared" si="54"/>
        <v>-4.8409455372552168</v>
      </c>
      <c r="Z72" s="37">
        <f t="shared" si="55"/>
        <v>3.3306281636715425</v>
      </c>
      <c r="AA72" s="35">
        <f t="shared" si="56"/>
        <v>1</v>
      </c>
      <c r="AB72" s="35" t="str">
        <f t="shared" si="57"/>
        <v/>
      </c>
      <c r="AC72" s="35" t="str">
        <f t="shared" si="58"/>
        <v/>
      </c>
      <c r="AD72" s="35" t="str">
        <f t="shared" si="59"/>
        <v/>
      </c>
      <c r="AE72" s="35" t="str">
        <f t="shared" si="60"/>
        <v/>
      </c>
      <c r="AF72" s="35" t="str">
        <f t="shared" si="61"/>
        <v/>
      </c>
      <c r="AG72" s="35" t="str">
        <f t="shared" si="62"/>
        <v/>
      </c>
      <c r="AH72" s="25">
        <f t="shared" si="41"/>
        <v>16.2</v>
      </c>
      <c r="AI72" s="25">
        <f t="shared" si="42"/>
        <v>16.2</v>
      </c>
      <c r="AJ72" s="29">
        <f t="shared" si="43"/>
        <v>-143.4</v>
      </c>
      <c r="AK72" s="25">
        <f t="shared" si="44"/>
        <v>255.6</v>
      </c>
      <c r="AL72" s="29">
        <f t="shared" si="32"/>
        <v>36.599999999999994</v>
      </c>
      <c r="AM72" s="30">
        <f t="shared" si="38"/>
        <v>36.599999999999994</v>
      </c>
      <c r="AN72" s="31">
        <f t="shared" si="39"/>
        <v>36.599999999999994</v>
      </c>
    </row>
    <row r="73" spans="1:40" s="25" customFormat="1" x14ac:dyDescent="0.3">
      <c r="A73" s="15">
        <v>68</v>
      </c>
      <c r="B73" s="15"/>
      <c r="D73" s="25">
        <v>543</v>
      </c>
      <c r="E73" s="25">
        <v>7.3</v>
      </c>
      <c r="F73" s="25" t="s">
        <v>85</v>
      </c>
      <c r="G73" s="25">
        <f>C60</f>
        <v>-28.7</v>
      </c>
      <c r="H73" s="51">
        <f t="shared" si="45"/>
        <v>1</v>
      </c>
      <c r="I73" s="26">
        <v>0.77708333333333324</v>
      </c>
      <c r="J73" s="25">
        <v>11</v>
      </c>
      <c r="K73" s="27">
        <v>-10</v>
      </c>
      <c r="L73" s="28">
        <v>160</v>
      </c>
      <c r="M73" s="25">
        <f t="shared" si="40"/>
        <v>200</v>
      </c>
      <c r="N73" s="48">
        <v>28.3</v>
      </c>
      <c r="O73" s="41">
        <v>162.4</v>
      </c>
      <c r="P73" s="50">
        <f t="shared" si="37"/>
        <v>28.3</v>
      </c>
      <c r="Q73" s="35" t="str">
        <f t="shared" si="46"/>
        <v/>
      </c>
      <c r="R73" s="35" t="str">
        <f t="shared" si="47"/>
        <v/>
      </c>
      <c r="S73" s="35" t="str">
        <f t="shared" si="48"/>
        <v/>
      </c>
      <c r="T73" s="35" t="str">
        <f t="shared" si="49"/>
        <v/>
      </c>
      <c r="U73" s="35" t="str">
        <f t="shared" si="50"/>
        <v/>
      </c>
      <c r="V73" s="35" t="str">
        <f t="shared" si="51"/>
        <v/>
      </c>
      <c r="W73" s="35">
        <f t="shared" si="52"/>
        <v>1</v>
      </c>
      <c r="X73" s="37">
        <f t="shared" si="53"/>
        <v>3.1592290751482337</v>
      </c>
      <c r="Y73" s="37">
        <f t="shared" si="54"/>
        <v>-4.3525129591281333</v>
      </c>
      <c r="Z73" s="37">
        <f t="shared" si="55"/>
        <v>2.5765771475873409</v>
      </c>
      <c r="AA73" s="35">
        <f t="shared" si="56"/>
        <v>1</v>
      </c>
      <c r="AB73" s="35" t="str">
        <f t="shared" si="57"/>
        <v/>
      </c>
      <c r="AC73" s="35" t="str">
        <f t="shared" si="58"/>
        <v/>
      </c>
      <c r="AD73" s="35" t="str">
        <f t="shared" si="59"/>
        <v/>
      </c>
      <c r="AE73" s="35" t="str">
        <f t="shared" si="60"/>
        <v/>
      </c>
      <c r="AF73" s="35" t="str">
        <f t="shared" si="61"/>
        <v/>
      </c>
      <c r="AG73" s="35" t="str">
        <f t="shared" si="62"/>
        <v/>
      </c>
      <c r="AH73" s="25">
        <f t="shared" si="41"/>
        <v>-38.299999999999997</v>
      </c>
      <c r="AI73" s="25">
        <f t="shared" si="42"/>
        <v>38.299999999999997</v>
      </c>
      <c r="AJ73" s="29">
        <f t="shared" si="43"/>
        <v>-37.599999999999994</v>
      </c>
      <c r="AK73" s="25">
        <f t="shared" si="44"/>
        <v>342.4</v>
      </c>
      <c r="AL73" s="29">
        <f t="shared" si="32"/>
        <v>142.39999999999998</v>
      </c>
      <c r="AM73" s="30">
        <f t="shared" si="38"/>
        <v>-37.599999999999994</v>
      </c>
      <c r="AN73" s="31">
        <f t="shared" si="39"/>
        <v>37.599999999999994</v>
      </c>
    </row>
    <row r="74" spans="1:40" s="25" customFormat="1" x14ac:dyDescent="0.3">
      <c r="A74" s="15">
        <v>69</v>
      </c>
      <c r="B74" s="15"/>
      <c r="D74" s="25">
        <v>637</v>
      </c>
      <c r="E74" s="25">
        <v>7.2</v>
      </c>
      <c r="F74" s="25" t="s">
        <v>86</v>
      </c>
      <c r="G74" s="25">
        <f>C61</f>
        <v>-28.2</v>
      </c>
      <c r="H74" s="51">
        <f t="shared" si="45"/>
        <v>1</v>
      </c>
      <c r="I74" s="26">
        <v>0.72361111111111109</v>
      </c>
      <c r="J74" s="25">
        <v>12</v>
      </c>
      <c r="K74" s="27">
        <v>-21</v>
      </c>
      <c r="L74" s="28">
        <v>-179</v>
      </c>
      <c r="M74" s="25">
        <f t="shared" si="40"/>
        <v>179</v>
      </c>
      <c r="N74" s="48">
        <v>-28.2</v>
      </c>
      <c r="O74" s="41">
        <v>1.5</v>
      </c>
      <c r="P74" s="50">
        <f t="shared" si="37"/>
        <v>28.2</v>
      </c>
      <c r="Q74" s="35" t="str">
        <f t="shared" si="46"/>
        <v/>
      </c>
      <c r="R74" s="35" t="str">
        <f t="shared" si="47"/>
        <v/>
      </c>
      <c r="S74" s="35" t="str">
        <f t="shared" si="48"/>
        <v/>
      </c>
      <c r="T74" s="35" t="str">
        <f t="shared" si="49"/>
        <v/>
      </c>
      <c r="U74" s="35" t="str">
        <f t="shared" si="50"/>
        <v/>
      </c>
      <c r="V74" s="35" t="str">
        <f t="shared" si="51"/>
        <v/>
      </c>
      <c r="W74" s="35">
        <f t="shared" si="52"/>
        <v>1</v>
      </c>
      <c r="X74" s="37">
        <f t="shared" si="53"/>
        <v>2.1221528621729782</v>
      </c>
      <c r="Y74" s="37">
        <f t="shared" si="54"/>
        <v>-3.5677627658747344</v>
      </c>
      <c r="Z74" s="37">
        <f t="shared" si="55"/>
        <v>1.8013334568697896</v>
      </c>
      <c r="AA74" s="35">
        <f t="shared" si="56"/>
        <v>1</v>
      </c>
      <c r="AB74" s="35" t="str">
        <f t="shared" si="57"/>
        <v/>
      </c>
      <c r="AC74" s="35" t="str">
        <f t="shared" si="58"/>
        <v/>
      </c>
      <c r="AD74" s="35" t="str">
        <f t="shared" si="59"/>
        <v/>
      </c>
      <c r="AE74" s="35" t="str">
        <f t="shared" si="60"/>
        <v/>
      </c>
      <c r="AF74" s="35" t="str">
        <f t="shared" si="61"/>
        <v/>
      </c>
      <c r="AG74" s="35" t="str">
        <f t="shared" si="62"/>
        <v/>
      </c>
      <c r="AH74" s="25">
        <f t="shared" si="41"/>
        <v>7.1999999999999993</v>
      </c>
      <c r="AI74" s="25">
        <f t="shared" si="42"/>
        <v>7.1999999999999993</v>
      </c>
      <c r="AJ74" s="29">
        <f t="shared" si="43"/>
        <v>-177.5</v>
      </c>
      <c r="AK74" s="25">
        <f t="shared" si="44"/>
        <v>181.5</v>
      </c>
      <c r="AL74" s="29">
        <f t="shared" ref="AL74:AL98" si="63">IF(ABS(AK74-$M74)&lt;180,AK74-$M74,360-ABS(AK74-$M74))</f>
        <v>2.5</v>
      </c>
      <c r="AM74" s="30">
        <f t="shared" si="38"/>
        <v>2.5</v>
      </c>
      <c r="AN74" s="31">
        <f t="shared" si="39"/>
        <v>2.5</v>
      </c>
    </row>
    <row r="75" spans="1:40" s="25" customFormat="1" x14ac:dyDescent="0.3">
      <c r="A75" s="15">
        <v>70</v>
      </c>
      <c r="B75" s="15"/>
      <c r="D75" s="25">
        <v>600</v>
      </c>
      <c r="E75" s="25">
        <v>7</v>
      </c>
      <c r="F75" s="25" t="s">
        <v>87</v>
      </c>
      <c r="G75" s="25">
        <f>C61</f>
        <v>-28.2</v>
      </c>
      <c r="H75" s="51">
        <f t="shared" si="45"/>
        <v>1</v>
      </c>
      <c r="I75" s="26">
        <v>0.6743055555555556</v>
      </c>
      <c r="J75" s="25">
        <v>-5</v>
      </c>
      <c r="K75" s="27">
        <v>-9</v>
      </c>
      <c r="L75" s="28">
        <v>-71</v>
      </c>
      <c r="M75" s="25">
        <f t="shared" si="40"/>
        <v>71</v>
      </c>
      <c r="N75" s="48">
        <v>12.5</v>
      </c>
      <c r="O75" s="41">
        <v>355.5</v>
      </c>
      <c r="P75" s="50">
        <f t="shared" si="37"/>
        <v>12.5</v>
      </c>
      <c r="Q75" s="35" t="str">
        <f t="shared" si="46"/>
        <v/>
      </c>
      <c r="R75" s="35" t="str">
        <f t="shared" si="47"/>
        <v/>
      </c>
      <c r="S75" s="35" t="str">
        <f t="shared" si="48"/>
        <v/>
      </c>
      <c r="T75" s="35">
        <f t="shared" si="49"/>
        <v>1</v>
      </c>
      <c r="U75" s="35" t="str">
        <f t="shared" si="50"/>
        <v/>
      </c>
      <c r="V75" s="35" t="str">
        <f t="shared" si="51"/>
        <v/>
      </c>
      <c r="W75" s="35" t="str">
        <f t="shared" si="52"/>
        <v/>
      </c>
      <c r="X75" s="37">
        <f t="shared" si="53"/>
        <v>1.0809266455783728</v>
      </c>
      <c r="Y75" s="37">
        <f t="shared" si="54"/>
        <v>-2.5401204861306304</v>
      </c>
      <c r="Z75" s="37">
        <f t="shared" si="55"/>
        <v>0.9645841067462505</v>
      </c>
      <c r="AA75" s="35">
        <f t="shared" si="56"/>
        <v>1</v>
      </c>
      <c r="AB75" s="35" t="str">
        <f t="shared" si="57"/>
        <v/>
      </c>
      <c r="AC75" s="35" t="str">
        <f t="shared" si="58"/>
        <v/>
      </c>
      <c r="AD75" s="35" t="str">
        <f t="shared" si="59"/>
        <v/>
      </c>
      <c r="AE75" s="35" t="str">
        <f t="shared" si="60"/>
        <v/>
      </c>
      <c r="AF75" s="35" t="str">
        <f t="shared" si="61"/>
        <v/>
      </c>
      <c r="AG75" s="35" t="str">
        <f t="shared" si="62"/>
        <v/>
      </c>
      <c r="AH75" s="25">
        <f t="shared" si="41"/>
        <v>-21.5</v>
      </c>
      <c r="AI75" s="25">
        <f t="shared" si="42"/>
        <v>21.5</v>
      </c>
      <c r="AJ75" s="29">
        <f t="shared" si="43"/>
        <v>75.5</v>
      </c>
      <c r="AK75" s="25">
        <f t="shared" si="44"/>
        <v>175.5</v>
      </c>
      <c r="AL75" s="29">
        <f t="shared" si="63"/>
        <v>104.5</v>
      </c>
      <c r="AM75" s="30">
        <f t="shared" si="38"/>
        <v>75.5</v>
      </c>
      <c r="AN75" s="31">
        <f t="shared" si="39"/>
        <v>75.5</v>
      </c>
    </row>
    <row r="76" spans="1:40" s="25" customFormat="1" x14ac:dyDescent="0.3">
      <c r="A76" s="15"/>
      <c r="B76" s="15"/>
      <c r="H76" s="51"/>
      <c r="I76" s="26"/>
      <c r="K76" s="27"/>
      <c r="L76" s="28"/>
      <c r="N76" s="48"/>
      <c r="O76" s="41"/>
      <c r="P76" s="50"/>
      <c r="Q76" s="35"/>
      <c r="R76" s="35"/>
      <c r="S76" s="35"/>
      <c r="T76" s="35"/>
      <c r="U76" s="35"/>
      <c r="V76" s="35"/>
      <c r="W76" s="35"/>
      <c r="X76" s="37"/>
      <c r="Y76" s="37"/>
      <c r="Z76" s="37"/>
      <c r="AA76" s="35"/>
      <c r="AB76" s="35"/>
      <c r="AC76" s="35"/>
      <c r="AD76" s="35"/>
      <c r="AE76" s="35"/>
      <c r="AF76" s="35"/>
      <c r="AG76" s="35"/>
      <c r="AJ76" s="29"/>
      <c r="AL76" s="29"/>
      <c r="AM76" s="30"/>
      <c r="AN76" s="31"/>
    </row>
    <row r="77" spans="1:40" s="25" customFormat="1" x14ac:dyDescent="0.3">
      <c r="A77" s="15"/>
      <c r="B77" s="15"/>
      <c r="H77" s="51"/>
      <c r="I77" s="26"/>
      <c r="K77" s="27"/>
      <c r="L77" s="28"/>
      <c r="N77" s="48"/>
      <c r="O77" s="41"/>
      <c r="P77" s="50"/>
      <c r="Q77" s="35"/>
      <c r="R77" s="35"/>
      <c r="S77" s="35"/>
      <c r="T77" s="35"/>
      <c r="U77" s="35"/>
      <c r="V77" s="35"/>
      <c r="W77" s="35"/>
      <c r="X77" s="37"/>
      <c r="Y77" s="37"/>
      <c r="Z77" s="37"/>
      <c r="AA77" s="35"/>
      <c r="AB77" s="35"/>
      <c r="AC77" s="35"/>
      <c r="AD77" s="35"/>
      <c r="AE77" s="35"/>
      <c r="AF77" s="35"/>
      <c r="AG77" s="35"/>
      <c r="AJ77" s="29"/>
      <c r="AL77" s="29"/>
      <c r="AM77" s="30"/>
      <c r="AN77" s="31"/>
    </row>
    <row r="78" spans="1:40" s="25" customFormat="1" x14ac:dyDescent="0.3">
      <c r="A78" s="15"/>
      <c r="B78" s="15"/>
      <c r="H78" s="51"/>
      <c r="I78" s="26"/>
      <c r="K78" s="27"/>
      <c r="L78" s="28"/>
      <c r="N78" s="48"/>
      <c r="O78" s="41"/>
      <c r="P78" s="50"/>
      <c r="Q78" s="35"/>
      <c r="R78" s="35"/>
      <c r="S78" s="35"/>
      <c r="T78" s="35"/>
      <c r="U78" s="35"/>
      <c r="V78" s="35"/>
      <c r="W78" s="35"/>
      <c r="X78" s="37"/>
      <c r="Y78" s="37"/>
      <c r="Z78" s="37"/>
      <c r="AA78" s="35"/>
      <c r="AB78" s="35"/>
      <c r="AC78" s="35"/>
      <c r="AD78" s="35"/>
      <c r="AE78" s="35"/>
      <c r="AF78" s="35"/>
      <c r="AG78" s="35"/>
      <c r="AJ78" s="29"/>
      <c r="AL78" s="29"/>
      <c r="AM78" s="30"/>
      <c r="AN78" s="31"/>
    </row>
    <row r="79" spans="1:40" s="25" customFormat="1" x14ac:dyDescent="0.3">
      <c r="A79" s="15"/>
      <c r="B79" s="15"/>
      <c r="H79" s="51"/>
      <c r="I79" s="26"/>
      <c r="K79" s="27"/>
      <c r="L79" s="28"/>
      <c r="N79" s="48"/>
      <c r="O79" s="41"/>
      <c r="P79" s="50"/>
      <c r="Q79" s="35"/>
      <c r="R79" s="35"/>
      <c r="S79" s="35"/>
      <c r="T79" s="35"/>
      <c r="U79" s="35"/>
      <c r="V79" s="35"/>
      <c r="W79" s="35"/>
      <c r="X79" s="37"/>
      <c r="Y79" s="37"/>
      <c r="Z79" s="37"/>
      <c r="AA79" s="35"/>
      <c r="AB79" s="35"/>
      <c r="AC79" s="35"/>
      <c r="AD79" s="35"/>
      <c r="AE79" s="35"/>
      <c r="AF79" s="35"/>
      <c r="AG79" s="35"/>
      <c r="AJ79" s="29"/>
      <c r="AL79" s="29"/>
      <c r="AM79" s="30"/>
      <c r="AN79" s="31"/>
    </row>
    <row r="80" spans="1:40" s="25" customFormat="1" x14ac:dyDescent="0.3">
      <c r="A80" s="15"/>
      <c r="B80" s="15"/>
      <c r="H80" s="51"/>
      <c r="I80" s="26"/>
      <c r="K80" s="27"/>
      <c r="L80" s="28"/>
      <c r="N80" s="48"/>
      <c r="O80" s="41"/>
      <c r="P80" s="50"/>
      <c r="Q80" s="35"/>
      <c r="R80" s="35"/>
      <c r="S80" s="35"/>
      <c r="T80" s="35"/>
      <c r="U80" s="35"/>
      <c r="V80" s="35"/>
      <c r="W80" s="35"/>
      <c r="X80" s="37"/>
      <c r="Y80" s="37"/>
      <c r="Z80" s="37"/>
      <c r="AA80" s="35"/>
      <c r="AB80" s="35"/>
      <c r="AC80" s="35"/>
      <c r="AD80" s="35"/>
      <c r="AE80" s="35"/>
      <c r="AF80" s="35"/>
      <c r="AG80" s="35"/>
      <c r="AJ80" s="29"/>
      <c r="AL80" s="29"/>
      <c r="AM80" s="30"/>
      <c r="AN80" s="31"/>
    </row>
    <row r="81" spans="1:40" s="25" customFormat="1" x14ac:dyDescent="0.3">
      <c r="A81" s="15"/>
      <c r="B81" s="15"/>
      <c r="H81" s="51"/>
      <c r="I81" s="26"/>
      <c r="K81" s="27"/>
      <c r="L81" s="28"/>
      <c r="N81" s="48"/>
      <c r="O81" s="41"/>
      <c r="P81" s="50"/>
      <c r="Q81" s="35"/>
      <c r="R81" s="35"/>
      <c r="S81" s="35"/>
      <c r="T81" s="35"/>
      <c r="U81" s="35"/>
      <c r="V81" s="35"/>
      <c r="W81" s="35"/>
      <c r="X81" s="37"/>
      <c r="Y81" s="37"/>
      <c r="Z81" s="37"/>
      <c r="AA81" s="35"/>
      <c r="AB81" s="35"/>
      <c r="AC81" s="35"/>
      <c r="AD81" s="35"/>
      <c r="AE81" s="35"/>
      <c r="AF81" s="35"/>
      <c r="AG81" s="35"/>
      <c r="AJ81" s="29"/>
      <c r="AL81" s="29"/>
      <c r="AM81" s="30"/>
      <c r="AN81" s="31"/>
    </row>
    <row r="82" spans="1:40" s="25" customFormat="1" x14ac:dyDescent="0.3">
      <c r="A82" s="15"/>
      <c r="B82" s="15"/>
      <c r="H82" s="51"/>
      <c r="I82" s="26"/>
      <c r="K82" s="27"/>
      <c r="L82" s="28"/>
      <c r="N82" s="48"/>
      <c r="O82" s="41"/>
      <c r="P82" s="50"/>
      <c r="Q82" s="35"/>
      <c r="R82" s="35"/>
      <c r="S82" s="35"/>
      <c r="T82" s="35"/>
      <c r="U82" s="35"/>
      <c r="V82" s="35"/>
      <c r="W82" s="35"/>
      <c r="X82" s="37"/>
      <c r="Y82" s="37"/>
      <c r="Z82" s="37"/>
      <c r="AA82" s="35"/>
      <c r="AB82" s="35"/>
      <c r="AC82" s="35"/>
      <c r="AD82" s="35"/>
      <c r="AE82" s="35"/>
      <c r="AF82" s="35"/>
      <c r="AG82" s="35"/>
      <c r="AJ82" s="29"/>
      <c r="AL82" s="29"/>
      <c r="AM82" s="30"/>
      <c r="AN82" s="31"/>
    </row>
    <row r="83" spans="1:40" s="25" customFormat="1" x14ac:dyDescent="0.3">
      <c r="A83" s="15"/>
      <c r="B83" s="15"/>
      <c r="H83" s="51"/>
      <c r="I83" s="26"/>
      <c r="K83" s="27"/>
      <c r="L83" s="28"/>
      <c r="N83" s="48"/>
      <c r="O83" s="41"/>
      <c r="P83" s="50"/>
      <c r="Q83" s="35"/>
      <c r="R83" s="35"/>
      <c r="S83" s="35"/>
      <c r="T83" s="35"/>
      <c r="U83" s="35"/>
      <c r="V83" s="35"/>
      <c r="W83" s="35"/>
      <c r="X83" s="37"/>
      <c r="Y83" s="37"/>
      <c r="Z83" s="37"/>
      <c r="AA83" s="35"/>
      <c r="AB83" s="35"/>
      <c r="AC83" s="35"/>
      <c r="AD83" s="35"/>
      <c r="AE83" s="35"/>
      <c r="AF83" s="35"/>
      <c r="AG83" s="35"/>
      <c r="AJ83" s="29"/>
      <c r="AL83" s="29"/>
      <c r="AM83" s="30"/>
      <c r="AN83" s="31"/>
    </row>
    <row r="84" spans="1:40" s="25" customFormat="1" x14ac:dyDescent="0.3">
      <c r="A84" s="15"/>
      <c r="B84" s="15"/>
      <c r="H84" s="51"/>
      <c r="I84" s="26"/>
      <c r="K84" s="27"/>
      <c r="L84" s="28"/>
      <c r="N84" s="48"/>
      <c r="O84" s="41"/>
      <c r="P84" s="50"/>
      <c r="Q84" s="35"/>
      <c r="R84" s="35"/>
      <c r="S84" s="35"/>
      <c r="T84" s="35"/>
      <c r="U84" s="35"/>
      <c r="V84" s="35"/>
      <c r="W84" s="35"/>
      <c r="X84" s="37"/>
      <c r="Y84" s="37"/>
      <c r="Z84" s="37"/>
      <c r="AA84" s="35"/>
      <c r="AB84" s="35"/>
      <c r="AC84" s="35"/>
      <c r="AD84" s="35"/>
      <c r="AE84" s="35"/>
      <c r="AF84" s="35"/>
      <c r="AG84" s="35"/>
      <c r="AJ84" s="29"/>
      <c r="AL84" s="29"/>
      <c r="AM84" s="30"/>
      <c r="AN84" s="31"/>
    </row>
    <row r="85" spans="1:40" s="25" customFormat="1" x14ac:dyDescent="0.3">
      <c r="A85" s="15"/>
      <c r="B85" s="15"/>
      <c r="H85" s="51"/>
      <c r="I85" s="26"/>
      <c r="K85" s="27"/>
      <c r="L85" s="28"/>
      <c r="N85" s="48"/>
      <c r="O85" s="41"/>
      <c r="P85" s="50"/>
      <c r="Q85" s="35"/>
      <c r="R85" s="35"/>
      <c r="S85" s="35"/>
      <c r="T85" s="35"/>
      <c r="U85" s="35"/>
      <c r="V85" s="35"/>
      <c r="W85" s="35"/>
      <c r="X85" s="37"/>
      <c r="Y85" s="37"/>
      <c r="Z85" s="37"/>
      <c r="AA85" s="35"/>
      <c r="AB85" s="35"/>
      <c r="AC85" s="35"/>
      <c r="AD85" s="35"/>
      <c r="AE85" s="35"/>
      <c r="AF85" s="35"/>
      <c r="AG85" s="35"/>
      <c r="AJ85" s="29"/>
      <c r="AL85" s="29"/>
      <c r="AM85" s="30"/>
      <c r="AN85" s="31"/>
    </row>
    <row r="86" spans="1:40" s="25" customFormat="1" x14ac:dyDescent="0.3">
      <c r="A86" s="15"/>
      <c r="B86" s="15"/>
      <c r="H86" s="51"/>
      <c r="I86" s="26"/>
      <c r="K86" s="27"/>
      <c r="L86" s="28"/>
      <c r="N86" s="48"/>
      <c r="O86" s="41"/>
      <c r="P86" s="50"/>
      <c r="Q86" s="35"/>
      <c r="R86" s="35"/>
      <c r="S86" s="35"/>
      <c r="T86" s="35"/>
      <c r="U86" s="35"/>
      <c r="V86" s="35"/>
      <c r="W86" s="35"/>
      <c r="X86" s="37"/>
      <c r="Y86" s="37"/>
      <c r="Z86" s="37"/>
      <c r="AA86" s="35"/>
      <c r="AB86" s="35"/>
      <c r="AC86" s="35"/>
      <c r="AD86" s="35"/>
      <c r="AE86" s="35"/>
      <c r="AF86" s="35"/>
      <c r="AG86" s="35"/>
      <c r="AJ86" s="29"/>
      <c r="AL86" s="29"/>
      <c r="AM86" s="30"/>
      <c r="AN86" s="31"/>
    </row>
    <row r="87" spans="1:40" s="25" customFormat="1" x14ac:dyDescent="0.3">
      <c r="A87" s="15"/>
      <c r="B87" s="15"/>
      <c r="H87" s="51"/>
      <c r="I87" s="26"/>
      <c r="K87" s="27"/>
      <c r="L87" s="28"/>
      <c r="N87" s="48"/>
      <c r="O87" s="41"/>
      <c r="P87" s="50"/>
      <c r="Q87" s="35"/>
      <c r="R87" s="35"/>
      <c r="S87" s="35"/>
      <c r="T87" s="35"/>
      <c r="U87" s="35"/>
      <c r="V87" s="35"/>
      <c r="W87" s="35"/>
      <c r="X87" s="37"/>
      <c r="Y87" s="37"/>
      <c r="Z87" s="37"/>
      <c r="AA87" s="35"/>
      <c r="AB87" s="35"/>
      <c r="AC87" s="35"/>
      <c r="AD87" s="35"/>
      <c r="AE87" s="35"/>
      <c r="AF87" s="35"/>
      <c r="AG87" s="35"/>
      <c r="AJ87" s="29"/>
      <c r="AL87" s="29"/>
      <c r="AM87" s="30"/>
      <c r="AN87" s="31"/>
    </row>
    <row r="88" spans="1:40" x14ac:dyDescent="0.3">
      <c r="A88">
        <v>90</v>
      </c>
      <c r="M88" s="8">
        <f t="shared" si="40"/>
        <v>360</v>
      </c>
      <c r="P88" s="34">
        <f t="shared" si="37"/>
        <v>0</v>
      </c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1">
        <f t="shared" si="41"/>
        <v>0</v>
      </c>
      <c r="AI88" s="1">
        <f t="shared" si="42"/>
        <v>0</v>
      </c>
      <c r="AJ88" s="5">
        <f t="shared" si="43"/>
        <v>0</v>
      </c>
      <c r="AK88" s="1">
        <f t="shared" si="44"/>
        <v>180</v>
      </c>
      <c r="AL88" s="5">
        <f t="shared" si="63"/>
        <v>180</v>
      </c>
      <c r="AM88" s="11">
        <f t="shared" si="38"/>
        <v>0</v>
      </c>
      <c r="AN88" s="14">
        <f t="shared" si="39"/>
        <v>0</v>
      </c>
    </row>
    <row r="89" spans="1:40" x14ac:dyDescent="0.3">
      <c r="A89" s="1">
        <v>91</v>
      </c>
      <c r="B89" s="1"/>
      <c r="M89" s="8">
        <f t="shared" si="40"/>
        <v>360</v>
      </c>
      <c r="P89" s="34">
        <f t="shared" si="37"/>
        <v>0</v>
      </c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1">
        <f t="shared" si="41"/>
        <v>0</v>
      </c>
      <c r="AI89" s="1">
        <f t="shared" si="42"/>
        <v>0</v>
      </c>
      <c r="AJ89" s="5">
        <f t="shared" si="43"/>
        <v>0</v>
      </c>
      <c r="AK89" s="1">
        <f t="shared" si="44"/>
        <v>180</v>
      </c>
      <c r="AL89" s="5">
        <f t="shared" si="63"/>
        <v>180</v>
      </c>
      <c r="AM89" s="11">
        <f t="shared" si="38"/>
        <v>0</v>
      </c>
      <c r="AN89" s="14">
        <f t="shared" si="39"/>
        <v>0</v>
      </c>
    </row>
    <row r="90" spans="1:40" x14ac:dyDescent="0.3">
      <c r="A90">
        <v>92</v>
      </c>
      <c r="M90" s="8">
        <f t="shared" si="40"/>
        <v>360</v>
      </c>
      <c r="P90" s="34">
        <f t="shared" si="37"/>
        <v>0</v>
      </c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1">
        <f t="shared" si="41"/>
        <v>0</v>
      </c>
      <c r="AI90" s="1">
        <f t="shared" si="42"/>
        <v>0</v>
      </c>
      <c r="AJ90" s="5">
        <f t="shared" si="43"/>
        <v>0</v>
      </c>
      <c r="AK90" s="1">
        <f t="shared" si="44"/>
        <v>180</v>
      </c>
      <c r="AL90" s="5">
        <f t="shared" si="63"/>
        <v>180</v>
      </c>
      <c r="AM90" s="11">
        <f t="shared" si="38"/>
        <v>0</v>
      </c>
      <c r="AN90" s="14">
        <f t="shared" si="39"/>
        <v>0</v>
      </c>
    </row>
    <row r="91" spans="1:40" x14ac:dyDescent="0.3">
      <c r="A91" s="1">
        <v>93</v>
      </c>
      <c r="B91" s="1"/>
      <c r="M91" s="8">
        <f t="shared" si="40"/>
        <v>360</v>
      </c>
      <c r="P91" s="34">
        <f t="shared" si="37"/>
        <v>0</v>
      </c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1">
        <f t="shared" si="41"/>
        <v>0</v>
      </c>
      <c r="AI91" s="1">
        <f t="shared" si="42"/>
        <v>0</v>
      </c>
      <c r="AJ91" s="5">
        <f t="shared" si="43"/>
        <v>0</v>
      </c>
      <c r="AK91" s="1">
        <f t="shared" si="44"/>
        <v>180</v>
      </c>
      <c r="AL91" s="5">
        <f t="shared" si="63"/>
        <v>180</v>
      </c>
      <c r="AM91" s="11">
        <f t="shared" si="38"/>
        <v>0</v>
      </c>
      <c r="AN91" s="14">
        <f t="shared" si="39"/>
        <v>0</v>
      </c>
    </row>
    <row r="92" spans="1:40" x14ac:dyDescent="0.3">
      <c r="A92">
        <v>94</v>
      </c>
      <c r="M92" s="8">
        <f t="shared" si="40"/>
        <v>360</v>
      </c>
      <c r="P92" s="34">
        <f t="shared" si="37"/>
        <v>0</v>
      </c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1">
        <f t="shared" si="41"/>
        <v>0</v>
      </c>
      <c r="AI92" s="1">
        <f t="shared" si="42"/>
        <v>0</v>
      </c>
      <c r="AJ92" s="5">
        <f t="shared" si="43"/>
        <v>0</v>
      </c>
      <c r="AK92" s="1">
        <f t="shared" si="44"/>
        <v>180</v>
      </c>
      <c r="AL92" s="5">
        <f t="shared" si="63"/>
        <v>180</v>
      </c>
      <c r="AM92" s="11">
        <f t="shared" si="38"/>
        <v>0</v>
      </c>
      <c r="AN92" s="14">
        <f t="shared" si="39"/>
        <v>0</v>
      </c>
    </row>
    <row r="93" spans="1:40" x14ac:dyDescent="0.3">
      <c r="A93" s="1">
        <v>95</v>
      </c>
      <c r="B93" s="1"/>
      <c r="M93" s="8">
        <f t="shared" si="40"/>
        <v>360</v>
      </c>
      <c r="P93" s="34">
        <f t="shared" si="37"/>
        <v>0</v>
      </c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1">
        <f t="shared" si="41"/>
        <v>0</v>
      </c>
      <c r="AI93" s="1">
        <f t="shared" si="42"/>
        <v>0</v>
      </c>
      <c r="AJ93" s="5">
        <f t="shared" si="43"/>
        <v>0</v>
      </c>
      <c r="AK93" s="1">
        <f t="shared" si="44"/>
        <v>180</v>
      </c>
      <c r="AL93" s="5">
        <f t="shared" si="63"/>
        <v>180</v>
      </c>
      <c r="AM93" s="11">
        <f t="shared" si="38"/>
        <v>0</v>
      </c>
      <c r="AN93" s="14">
        <f t="shared" si="39"/>
        <v>0</v>
      </c>
    </row>
    <row r="94" spans="1:40" x14ac:dyDescent="0.3">
      <c r="A94">
        <v>96</v>
      </c>
      <c r="M94" s="8">
        <f t="shared" si="40"/>
        <v>360</v>
      </c>
      <c r="P94" s="34">
        <f t="shared" si="37"/>
        <v>0</v>
      </c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1">
        <f t="shared" si="41"/>
        <v>0</v>
      </c>
      <c r="AI94" s="1">
        <f t="shared" si="42"/>
        <v>0</v>
      </c>
      <c r="AJ94" s="5">
        <f t="shared" si="43"/>
        <v>0</v>
      </c>
      <c r="AK94" s="1">
        <f t="shared" si="44"/>
        <v>180</v>
      </c>
      <c r="AL94" s="5">
        <f t="shared" si="63"/>
        <v>180</v>
      </c>
      <c r="AM94" s="11">
        <f t="shared" si="38"/>
        <v>0</v>
      </c>
      <c r="AN94" s="14">
        <f t="shared" si="39"/>
        <v>0</v>
      </c>
    </row>
    <row r="95" spans="1:40" x14ac:dyDescent="0.3">
      <c r="A95" s="1">
        <v>97</v>
      </c>
      <c r="B95" s="1"/>
      <c r="M95" s="8">
        <f t="shared" si="40"/>
        <v>360</v>
      </c>
      <c r="P95" s="34">
        <f t="shared" si="37"/>
        <v>0</v>
      </c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1">
        <f t="shared" si="41"/>
        <v>0</v>
      </c>
      <c r="AI95" s="1">
        <f t="shared" si="42"/>
        <v>0</v>
      </c>
      <c r="AJ95" s="5">
        <f t="shared" si="43"/>
        <v>0</v>
      </c>
      <c r="AK95" s="1">
        <f t="shared" si="44"/>
        <v>180</v>
      </c>
      <c r="AL95" s="5">
        <f t="shared" si="63"/>
        <v>180</v>
      </c>
      <c r="AM95" s="11">
        <f t="shared" si="38"/>
        <v>0</v>
      </c>
      <c r="AN95" s="14">
        <f t="shared" si="39"/>
        <v>0</v>
      </c>
    </row>
    <row r="96" spans="1:40" x14ac:dyDescent="0.3">
      <c r="A96">
        <v>98</v>
      </c>
      <c r="M96" s="8">
        <f t="shared" si="40"/>
        <v>360</v>
      </c>
      <c r="P96" s="34">
        <f t="shared" si="37"/>
        <v>0</v>
      </c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1">
        <f t="shared" si="41"/>
        <v>0</v>
      </c>
      <c r="AI96" s="1">
        <f t="shared" si="42"/>
        <v>0</v>
      </c>
      <c r="AJ96" s="5">
        <f t="shared" si="43"/>
        <v>0</v>
      </c>
      <c r="AK96" s="1">
        <f t="shared" si="44"/>
        <v>180</v>
      </c>
      <c r="AL96" s="5">
        <f t="shared" si="63"/>
        <v>180</v>
      </c>
      <c r="AM96" s="11">
        <f t="shared" si="38"/>
        <v>0</v>
      </c>
      <c r="AN96" s="14">
        <f t="shared" si="39"/>
        <v>0</v>
      </c>
    </row>
    <row r="97" spans="1:40" x14ac:dyDescent="0.3">
      <c r="A97" s="1">
        <v>99</v>
      </c>
      <c r="B97" s="1"/>
      <c r="M97" s="8">
        <f t="shared" si="40"/>
        <v>360</v>
      </c>
      <c r="P97" s="34">
        <f t="shared" si="37"/>
        <v>0</v>
      </c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1">
        <f t="shared" si="41"/>
        <v>0</v>
      </c>
      <c r="AI97" s="1">
        <f t="shared" si="42"/>
        <v>0</v>
      </c>
      <c r="AJ97" s="5">
        <f t="shared" si="43"/>
        <v>0</v>
      </c>
      <c r="AK97" s="1">
        <f t="shared" si="44"/>
        <v>180</v>
      </c>
      <c r="AL97" s="5">
        <f t="shared" si="63"/>
        <v>180</v>
      </c>
      <c r="AM97" s="11">
        <f t="shared" si="38"/>
        <v>0</v>
      </c>
      <c r="AN97" s="14">
        <f t="shared" si="39"/>
        <v>0</v>
      </c>
    </row>
    <row r="98" spans="1:40" x14ac:dyDescent="0.3">
      <c r="A98">
        <v>100</v>
      </c>
      <c r="M98" s="8">
        <f t="shared" si="40"/>
        <v>360</v>
      </c>
      <c r="P98" s="34">
        <f t="shared" si="37"/>
        <v>0</v>
      </c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1">
        <f t="shared" si="41"/>
        <v>0</v>
      </c>
      <c r="AI98" s="1">
        <f t="shared" si="42"/>
        <v>0</v>
      </c>
      <c r="AJ98" s="5">
        <f t="shared" si="43"/>
        <v>0</v>
      </c>
      <c r="AK98" s="1">
        <f t="shared" si="44"/>
        <v>180</v>
      </c>
      <c r="AL98" s="5">
        <f t="shared" si="63"/>
        <v>180</v>
      </c>
      <c r="AM98" s="11">
        <f t="shared" si="38"/>
        <v>0</v>
      </c>
      <c r="AN98" s="14">
        <f t="shared" si="39"/>
        <v>0</v>
      </c>
    </row>
  </sheetData>
  <conditionalFormatting sqref="G5:H87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{07696056-991B-4DCA-8DE4-88A61001A822}</x14:id>
        </ext>
      </extLst>
    </cfRule>
  </conditionalFormatting>
  <conditionalFormatting sqref="N5:N8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{9DCC07EF-2DFB-482F-9004-91E1841D2399}</x14:id>
        </ext>
      </extLst>
    </cfRule>
  </conditionalFormatting>
  <conditionalFormatting sqref="P5:P87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{82847547-1350-4F01-BF55-4FEDB37C8818}</x14:id>
        </ext>
      </extLst>
    </cfRule>
  </conditionalFormatting>
  <conditionalFormatting sqref="X5:X87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{379CA015-883D-4544-A407-FC45925ACA64}</x14:id>
        </ext>
      </extLst>
    </cfRule>
  </conditionalFormatting>
  <conditionalFormatting sqref="Y5:Y87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{D802119F-A3DB-412D-BB8E-CD5D5F1C397B}</x14:id>
        </ext>
      </extLst>
    </cfRule>
  </conditionalFormatting>
  <conditionalFormatting sqref="Z5:Z87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{1105B9C1-B008-4B04-B451-A197949670AC}</x14:id>
        </ext>
      </extLst>
    </cfRule>
  </conditionalFormatting>
  <hyperlinks>
    <hyperlink ref="K15" r:id="rId1" tooltip="Check seismic activity in this area" display="https://www.volcanodiscovery.com/earthquakes/stats/27.9/140.4/500/3d.html" xr:uid="{8AEFA3FD-F843-43F6-BAA0-31CFEDC546FE}"/>
    <hyperlink ref="L15" r:id="rId2" tooltip="Check seismic activity in this area" display="https://www.volcanodiscovery.com/earthquakes/stats/27.9/140.4/500/3d.html" xr:uid="{C784AC55-8177-42B3-9078-430D0874893B}"/>
    <hyperlink ref="K6" r:id="rId3" tooltip="Check seismic activity in this area" display="https://www.volcanodiscovery.com/earthquakes/stats/-20.1/-178.4/500/3d.html" xr:uid="{08B355A5-55E6-46E6-86F1-0501B4351FC5}"/>
    <hyperlink ref="L9" r:id="rId4" tooltip="Check seismic activity in this area" display="https://www.volcanodiscovery.com/earthquakes/stats/-18.5/179.3/500/3d.html" xr:uid="{10A894AD-C9A1-4315-BBDE-0A8DE3A66F00}"/>
    <hyperlink ref="L17" r:id="rId5" tooltip="Check seismic activity in this area" display="https://www.volcanodiscovery.com/earthquakes/stats/-3.9/153.9/500/3d.html" xr:uid="{00D86207-FB6A-47E3-8D0F-29B1B3AFCAC2}"/>
  </hyperlinks>
  <pageMargins left="0.7" right="0.7" top="0.75" bottom="0.75" header="0.3" footer="0.3"/>
  <pageSetup paperSize="9" orientation="portrait" r:id="rId6"/>
  <drawing r:id="rId7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7696056-991B-4DCA-8DE4-88A61001A82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G5:H87</xm:sqref>
        </x14:conditionalFormatting>
        <x14:conditionalFormatting xmlns:xm="http://schemas.microsoft.com/office/excel/2006/main">
          <x14:cfRule type="dataBar" id="{9DCC07EF-2DFB-482F-9004-91E1841D239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N5:N87</xm:sqref>
        </x14:conditionalFormatting>
        <x14:conditionalFormatting xmlns:xm="http://schemas.microsoft.com/office/excel/2006/main">
          <x14:cfRule type="dataBar" id="{82847547-1350-4F01-BF55-4FEDB37C881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P5:P87</xm:sqref>
        </x14:conditionalFormatting>
        <x14:conditionalFormatting xmlns:xm="http://schemas.microsoft.com/office/excel/2006/main">
          <x14:cfRule type="dataBar" id="{379CA015-883D-4544-A407-FC45925ACA6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X5:X87</xm:sqref>
        </x14:conditionalFormatting>
        <x14:conditionalFormatting xmlns:xm="http://schemas.microsoft.com/office/excel/2006/main">
          <x14:cfRule type="dataBar" id="{D802119F-A3DB-412D-BB8E-CD5D5F1C397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Y5:Y87</xm:sqref>
        </x14:conditionalFormatting>
        <x14:conditionalFormatting xmlns:xm="http://schemas.microsoft.com/office/excel/2006/main">
          <x14:cfRule type="dataBar" id="{1105B9C1-B008-4B04-B451-A197949670A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Z5:Z87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Mirosław Trynkiewicz</dc:creator>
  <cp:lastModifiedBy>Mirosław Trynkiewicz</cp:lastModifiedBy>
  <dcterms:created xsi:type="dcterms:W3CDTF">2023-11-10T17:29:03Z</dcterms:created>
  <dcterms:modified xsi:type="dcterms:W3CDTF">2026-02-20T07:56:48Z</dcterms:modified>
</cp:coreProperties>
</file>